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1540" documentId="6_{075B7CD2-EB3A-469C-96E0-A9813EBDC785}" xr6:coauthVersionLast="47" xr6:coauthVersionMax="47" xr10:uidLastSave="{301F675F-2D50-47ED-AA46-8C9D56E00142}"/>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um" sheetId="92" state="hidden" r:id="rId40"/>
    <sheet name="Sheet18" sheetId="91" state="hidden" r:id="rId41"/>
    <sheet name="JS-Supply Stubs" sheetId="86" state="hidden" r:id="rId42"/>
    <sheet name="JS Supply Towers" sheetId="87" state="hidden" r:id="rId43"/>
    <sheet name="SK Supply Stubs" sheetId="88" state="hidden" r:id="rId44"/>
    <sheet name="SK Supply Towers" sheetId="89" state="hidden" r:id="rId45"/>
    <sheet name="Sheet11" sheetId="78" state="hidden" r:id="rId46"/>
    <sheet name="Planned Vs Actual -FDN" sheetId="51" state="hidden" r:id="rId47"/>
    <sheet name="Supply Status" sheetId="66" state="hidden" r:id="rId48"/>
    <sheet name="Material Status-Jammu-Punjab" sheetId="45" state="hidden" r:id="rId49"/>
    <sheet name="Material Status-Punjab" sheetId="62" state="hidden" r:id="rId50"/>
    <sheet name="Earthing (PKG-F)" sheetId="18" state="hidden" r:id="rId51"/>
    <sheet name="Earthing (PKG-G)" sheetId="7" state="hidden" r:id="rId52"/>
    <sheet name="Revetment Pkg-G" sheetId="37" state="hidden" r:id="rId53"/>
    <sheet name=" Benching Status-F" sheetId="33" state="hidden" r:id="rId54"/>
    <sheet name=" Benching Status-G" sheetId="26" state="hidden" r:id="rId55"/>
    <sheet name="Earthing Pkg -G Ist section" sheetId="17" state="hidden" r:id="rId56"/>
    <sheet name="Earthing balance" sheetId="35" state="hidden" r:id="rId57"/>
    <sheet name="Tack Welding - PKG-G" sheetId="11" state="hidden" r:id="rId58"/>
    <sheet name="Tack Welding - PKG-F" sheetId="24" state="hidden" r:id="rId59"/>
    <sheet name="Painting - PKG-G" sheetId="12" state="hidden" r:id="rId60"/>
    <sheet name="Painting - PKG-F" sheetId="25" state="hidden" r:id="rId61"/>
    <sheet name="Eretion - PKG-G" sheetId="4" state="hidden" r:id="rId62"/>
    <sheet name="Eretion - PKG-F" sheetId="22" state="hidden" r:id="rId63"/>
    <sheet name="Sheet1" sheetId="6" state="hidden" r:id="rId64"/>
    <sheet name="JMC 27.9.23" sheetId="8" state="hidden" r:id="rId65"/>
    <sheet name="Jumpering-G" sheetId="28" state="hidden" r:id="rId66"/>
    <sheet name="Insulator Hoisting - F" sheetId="29" state="hidden" r:id="rId67"/>
    <sheet name="Insulator Hoisting - G" sheetId="21" state="hidden" r:id="rId68"/>
    <sheet name="Jumpering-F" sheetId="36" state="hidden" r:id="rId69"/>
    <sheet name="Stringing - PKG-F" sheetId="34" state="hidden" r:id="rId70"/>
    <sheet name="Stringing - PKG-G" sheetId="27" state="hidden" r:id="rId71"/>
    <sheet name="OPGW PKG-G" sheetId="39" state="hidden" r:id="rId72"/>
    <sheet name="OPGW PKG-F" sheetId="41" state="hidden" r:id="rId73"/>
    <sheet name="Crossing" sheetId="23" state="hidden" r:id="rId74"/>
    <sheet name="Clear locs shared by client" sheetId="38" state="hidden" r:id="rId75"/>
  </sheets>
  <externalReferences>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0" hidden="1">'Earthing (PKG-F)'!$A$4:$M$209</definedName>
    <definedName name="_xlnm._FilterDatabase" localSheetId="51"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2" hidden="1">'Eretion - PKG-F'!$B$4:$N$189</definedName>
    <definedName name="_xlnm._FilterDatabase" localSheetId="61" hidden="1">'Eretion - PKG-G'!$B$4:$J$224</definedName>
    <definedName name="_xlnm._FilterDatabase" localSheetId="2" hidden="1">'Fdn (Pkg -G Section -I)'!$D$4:$D$12</definedName>
    <definedName name="_xlnm._FilterDatabase" localSheetId="33" hidden="1">'Foundation -JS Line- Punjab'!$A$5:$Q$214</definedName>
    <definedName name="_xlnm._FilterDatabase" localSheetId="22" hidden="1">'Foundation JS-Line -Jammu'!$A$6:$T$110</definedName>
    <definedName name="_xlnm._FilterDatabase" localSheetId="37" hidden="1">'Foundation -KS Line'!$A$6:$P$66</definedName>
    <definedName name="_xlnm._FilterDatabase" localSheetId="36" hidden="1">Hindrance!$A$2:$I$16</definedName>
    <definedName name="_xlnm._FilterDatabase" localSheetId="42" hidden="1">'JS Supply Towers'!$A$2:$K$32</definedName>
    <definedName name="_xlnm._FilterDatabase" localSheetId="30" hidden="1">LILO!$A$6:$P$7</definedName>
    <definedName name="_xlnm._FilterDatabase" localSheetId="60" hidden="1">'Painting - PKG-F'!$J$4:$J$78</definedName>
    <definedName name="_xlnm._FilterDatabase" localSheetId="59" hidden="1">'Painting - PKG-G'!$J$4:$J$121</definedName>
    <definedName name="_xlnm._FilterDatabase" localSheetId="46"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3" hidden="1">'SK Supply Stubs'!$A$2:$G$44</definedName>
    <definedName name="_xlnm._FilterDatabase" localSheetId="44" hidden="1">'SK Supply Towers'!$A$2:$G$52</definedName>
    <definedName name="_xlnm._FilterDatabase" localSheetId="17" hidden="1">'Survey-Summary'!$G$27:$L$43</definedName>
    <definedName name="_xlnm._FilterDatabase" localSheetId="58" hidden="1">'Tack Welding - PKG-F'!$J$4:$J$85</definedName>
    <definedName name="_xlnm._FilterDatabase" localSheetId="57" hidden="1">'Tack Welding - PKG-G'!$I$4:$I$135</definedName>
    <definedName name="_xlnm._FilterDatabase" localSheetId="9" hidden="1">'TB-605'!#REF!</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2">'JS Supply Towers'!$A$1:$K$32</definedName>
    <definedName name="_xlnm.Print_Area" localSheetId="38">Manpower!$B$1:$CK$31</definedName>
    <definedName name="_xlnm.Print_Area" localSheetId="7">ROW!$A$6:$E$131</definedName>
    <definedName name="_xlnm.Print_Area" localSheetId="44">'SK Supply Towers'!$A$1:$G$52</definedName>
    <definedName name="_xlnm.Print_Area" localSheetId="17">'Survey-Summary'!$A$1:$M$22</definedName>
    <definedName name="_xlnm.Print_Area" localSheetId="9">'TB-605'!$A$1:$P$21</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5" i="69" l="1"/>
  <c r="A119" i="72"/>
  <c r="A116" i="72"/>
  <c r="I43" i="42"/>
  <c r="I27" i="42"/>
  <c r="H8" i="42"/>
  <c r="H7" i="52"/>
  <c r="H8" i="52"/>
  <c r="H9" i="52"/>
  <c r="H10" i="52"/>
  <c r="H11" i="52"/>
  <c r="G31" i="52"/>
  <c r="A9" i="70"/>
  <c r="A10" i="70"/>
  <c r="A11" i="70"/>
  <c r="A12" i="70"/>
  <c r="A8" i="70"/>
  <c r="E12" i="70"/>
  <c r="E11" i="70"/>
  <c r="E7" i="42"/>
  <c r="F7" i="42"/>
  <c r="E8" i="42"/>
  <c r="F8" i="42"/>
  <c r="E9" i="42"/>
  <c r="F9" i="42"/>
  <c r="E10" i="42"/>
  <c r="F10" i="42"/>
  <c r="E11" i="42"/>
  <c r="F11" i="42"/>
  <c r="E12" i="42"/>
  <c r="F12" i="42"/>
  <c r="J24" i="42" l="1"/>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1"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K8" i="42" s="1"/>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1" i="52"/>
  <c r="M8" i="52"/>
  <c r="M31"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2" i="15" l="1"/>
  <c r="A93" i="15" s="1"/>
  <c r="A94" i="15" s="1"/>
  <c r="A95" i="15" s="1"/>
  <c r="A96" i="15" s="1"/>
  <c r="A97" i="15" s="1"/>
  <c r="A98" i="15" s="1"/>
  <c r="A99" i="15" s="1"/>
  <c r="A100" i="15" s="1"/>
  <c r="A101" i="15" s="1"/>
  <c r="A102" i="15" s="1"/>
  <c r="A103" i="15" s="1"/>
  <c r="A104" i="15" s="1"/>
  <c r="A105" i="15" s="1"/>
  <c r="A106" i="15" s="1"/>
  <c r="A107" i="15" s="1"/>
  <c r="A108" i="15" s="1"/>
  <c r="A109" i="15" s="1"/>
  <c r="A110"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<sst xmlns="http://schemas.openxmlformats.org/spreadsheetml/2006/main" count="22704" uniqueCount="3661">
  <si>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</si>
  <si>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</si>
  <si>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</si>
  <si>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</si>
  <si>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</si>
  <si>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</si>
  <si>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</si>
  <si>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</si>
  <si>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</si>
  <si>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</si>
  <si>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</si>
  <si>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</si>
  <si>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</si>
  <si>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</si>
  <si>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</si>
  <si>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</si>
  <si>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</si>
  <si>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</si>
  <si>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</si>
  <si>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</si>
  <si>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</si>
  <si>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</si>
  <si>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</si>
  <si>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</si>
  <si>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</si>
  <si>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</si>
  <si>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</si>
  <si>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</si>
  <si>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</si>
  <si>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</si>
  <si>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</si>
  <si>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</si>
  <si>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</si>
  <si>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</si>
  <si>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</si>
  <si>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</si>
  <si>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</si>
  <si>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</si>
  <si>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</si>
  <si>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</si>
  <si>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</si>
  <si>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</si>
  <si>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</si>
  <si>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</si>
  <si>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</si>
  <si>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</si>
  <si>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</si>
  <si>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</si>
  <si>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</si>
  <si>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</si>
  <si>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</si>
  <si>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</si>
  <si>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</si>
  <si>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</si>
  <si>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</si>
  <si>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</si>
  <si>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</si>
  <si>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</si>
  <si>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</si>
  <si>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</si>
  <si>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</si>
  <si>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</si>
  <si>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</si>
  <si>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</si>
  <si>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</si>
  <si>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</si>
  <si>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</si>
  <si>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</si>
  <si>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</si>
  <si>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</si>
  <si>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</si>
  <si>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</si>
  <si>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</si>
  <si>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</si>
  <si>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</si>
  <si>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</si>
  <si>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</si>
  <si>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</si>
  <si>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</si>
  <si>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</si>
  <si>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</si>
  <si>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</si>
  <si>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</si>
  <si>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</si>
  <si>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</si>
  <si>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</si>
  <si>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</si>
  <si>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</si>
  <si>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</si>
  <si>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</si>
  <si>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</si>
  <si>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</si>
  <si>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</si>
  <si>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</si>
  <si>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</si>
  <si>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</si>
  <si>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</si>
  <si>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</si>
  <si>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</si>
  <si>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</si>
  <si>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</si>
  <si>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</si>
  <si>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</si>
  <si>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</si>
  <si>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</si>
  <si>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</si>
  <si>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</si>
  <si>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</si>
  <si>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</si>
  <si>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</si>
  <si>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</si>
  <si>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</si>
  <si>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</si>
  <si>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</si>
  <si>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</si>
  <si>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</si>
  <si>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</si>
  <si>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</si>
  <si>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</si>
  <si>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</si>
  <si>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</si>
  <si>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</si>
  <si>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</si>
  <si>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</si>
  <si>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</si>
  <si>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</si>
  <si>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</si>
  <si>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</si>
  <si>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</si>
  <si>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</si>
  <si>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</si>
  <si>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</si>
  <si>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</si>
  <si>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</si>
  <si>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</si>
  <si>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</si>
  <si>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</si>
  <si>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</si>
  <si>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</si>
  <si>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</si>
  <si>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</si>
  <si>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</si>
  <si>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</si>
  <si>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</si>
  <si>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</si>
  <si>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</si>
  <si>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</si>
  <si>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</si>
  <si>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</si>
  <si>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</si>
  <si>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</si>
  <si>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</si>
  <si>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</si>
  <si>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</si>
  <si>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</si>
  <si>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</si>
  <si>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</si>
  <si>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</si>
  <si>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</si>
  <si>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</si>
  <si>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</si>
  <si>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</si>
  <si>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</si>
  <si>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</si>
  <si>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</si>
  <si>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</si>
  <si>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</si>
  <si>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</si>
  <si>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</si>
  <si>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</si>
  <si>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</si>
  <si>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</si>
  <si>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</si>
  <si>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</si>
  <si>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</si>
  <si>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</si>
  <si>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</si>
  <si>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</si>
  <si>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</si>
  <si>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</si>
  <si>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</si>
  <si>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</si>
  <si>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</si>
  <si>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</si>
  <si>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</si>
  <si>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</si>
  <si>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</si>
  <si>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</si>
  <si>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</si>
  <si>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</si>
  <si>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</si>
  <si>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</si>
  <si>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</si>
  <si>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</si>
  <si>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</si>
  <si>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</si>
  <si>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</si>
  <si>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</si>
  <si>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</si>
  <si>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</si>
  <si>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</si>
  <si>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</si>
  <si>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</si>
  <si>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</si>
  <si>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</si>
  <si>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</si>
  <si>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</si>
  <si>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</si>
  <si>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</si>
  <si>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</si>
  <si>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</si>
  <si>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</si>
  <si>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</si>
  <si>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</si>
  <si>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</si>
  <si>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</si>
  <si>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</si>
  <si>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</si>
  <si>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</si>
  <si>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</si>
  <si>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</si>
  <si>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</si>
  <si>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</si>
  <si>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</si>
  <si>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</si>
  <si>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</si>
  <si>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</si>
  <si>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</si>
  <si>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</si>
  <si>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</si>
  <si>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</si>
  <si>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</si>
  <si>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</si>
  <si>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</si>
  <si>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</si>
  <si>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</si>
  <si>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</si>
  <si>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</si>
  <si>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</si>
  <si>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</si>
  <si>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</si>
  <si>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</si>
  <si>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</si>
  <si>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</si>
  <si>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</si>
  <si>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</si>
  <si>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</si>
  <si>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</si>
  <si>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</si>
  <si>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</si>
  <si>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</si>
  <si>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</si>
  <si>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</si>
  <si>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</si>
  <si>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</si>
  <si>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</si>
  <si>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</si>
  <si>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</si>
  <si>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</si>
  <si>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</si>
  <si>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</si>
  <si>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</si>
  <si>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</si>
  <si>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</si>
  <si>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</si>
  <si>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</si>
  <si>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</si>
  <si>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</si>
  <si>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</si>
  <si>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</si>
  <si>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</si>
  <si>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</si>
  <si>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</si>
  <si>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</si>
  <si>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</si>
  <si>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</si>
  <si>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</si>
  <si>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</si>
  <si>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</si>
  <si>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</si>
  <si>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</si>
  <si>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</si>
  <si>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</si>
  <si>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</si>
  <si>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</si>
  <si>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</si>
  <si>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</si>
  <si>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</si>
  <si>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</si>
  <si>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</si>
  <si>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</si>
  <si>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</si>
  <si>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</si>
  <si>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</si>
  <si>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</si>
  <si>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</si>
  <si>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</si>
  <si>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</si>
  <si>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</si>
  <si>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</si>
  <si>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</si>
  <si>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</si>
  <si>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</si>
  <si>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</si>
  <si>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</si>
  <si>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</si>
  <si>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</si>
  <si>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</si>
  <si>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</si>
  <si>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</si>
  <si>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</si>
  <si>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</si>
  <si>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</si>
  <si>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</si>
  <si>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</si>
  <si>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</si>
  <si>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</si>
  <si>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</si>
  <si>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</si>
  <si>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</si>
  <si>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</si>
  <si>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</si>
  <si>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</si>
  <si>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</si>
  <si>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</si>
  <si>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</si>
  <si>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</si>
  <si>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</si>
  <si>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</si>
  <si>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</si>
  <si>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</si>
  <si>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</si>
  <si>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</si>
  <si>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</si>
  <si>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</si>
  <si>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</si>
  <si>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</si>
  <si>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</si>
  <si>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</si>
  <si>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</si>
  <si>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</si>
  <si>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</si>
  <si>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</si>
  <si>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</si>
  <si>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</si>
  <si>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</si>
  <si>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</si>
  <si>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</si>
  <si>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</si>
  <si>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</si>
  <si>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</si>
  <si>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</si>
  <si>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</si>
  <si>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</si>
  <si>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</si>
  <si>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</si>
  <si>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</si>
  <si>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</si>
  <si>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</si>
  <si>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</si>
  <si>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</si>
  <si>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</si>
  <si>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</si>
  <si>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</si>
  <si>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</si>
  <si>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</si>
  <si>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</si>
  <si>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</si>
  <si>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</si>
  <si>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</si>
  <si>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</si>
  <si>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</si>
  <si>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</si>
  <si>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</si>
  <si>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</si>
  <si>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</si>
  <si>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</si>
  <si>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</si>
  <si>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</si>
  <si>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</si>
  <si>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</si>
  <si>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</si>
  <si>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</si>
  <si>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</si>
  <si>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</si>
  <si>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</si>
  <si>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</si>
  <si>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</si>
  <si>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</si>
  <si>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</si>
  <si>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</si>
  <si>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</si>
  <si>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</si>
  <si>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</si>
  <si>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</si>
  <si>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</si>
  <si>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</si>
  <si>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</si>
  <si>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</si>
  <si>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</si>
  <si>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</si>
  <si>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</si>
  <si>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</si>
  <si>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</si>
  <si>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</si>
  <si>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</si>
  <si>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</si>
  <si>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</si>
  <si>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</si>
  <si>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</si>
  <si>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</si>
  <si>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</si>
  <si>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</si>
  <si>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</si>
  <si>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</si>
  <si>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</si>
  <si>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</si>
  <si>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</si>
  <si>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</si>
  <si>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</si>
  <si>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</si>
  <si>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</si>
  <si>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</si>
  <si>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</si>
  <si>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</si>
  <si>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</si>
  <si>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</si>
  <si>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</si>
  <si>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</si>
  <si>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</si>
  <si>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</si>
  <si>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</si>
  <si>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</si>
  <si>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</si>
  <si>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</si>
  <si>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</si>
  <si>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</si>
  <si>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</si>
  <si>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</si>
  <si>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</si>
  <si>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</si>
  <si>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</si>
  <si>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</si>
  <si>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</si>
  <si>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</si>
  <si>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</si>
  <si>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</si>
  <si>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</si>
  <si>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</si>
  <si>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</si>
  <si>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</si>
  <si>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</si>
  <si>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</si>
  <si>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</si>
  <si>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</si>
  <si>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</si>
  <si>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</si>
  <si>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</si>
  <si>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</si>
  <si>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</si>
  <si>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</si>
  <si>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</si>
  <si>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</si>
  <si>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</si>
  <si>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</si>
  <si>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</si>
  <si>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</si>
  <si>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</si>
  <si>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</si>
  <si>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</si>
  <si>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</si>
  <si>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</si>
  <si>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</si>
  <si>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</si>
  <si>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</si>
  <si>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</si>
  <si>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</si>
  <si>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</si>
  <si>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</si>
  <si>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</si>
  <si>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</si>
  <si>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</si>
  <si>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</si>
  <si>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</si>
  <si>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</si>
  <si>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</si>
  <si>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</si>
  <si>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</si>
  <si>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</si>
  <si>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</si>
  <si>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</si>
  <si>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</si>
  <si>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</si>
  <si>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</si>
  <si>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</si>
  <si>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</si>
  <si>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</si>
  <si>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</si>
  <si>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</si>
  <si>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</si>
  <si>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</si>
  <si>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</si>
  <si>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</si>
  <si>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</si>
  <si>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</si>
  <si>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</si>
  <si>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</si>
  <si>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</si>
  <si>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</si>
  <si>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</si>
  <si>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</si>
  <si>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</si>
  <si>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</si>
  <si>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</si>
  <si>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</si>
  <si>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</si>
  <si>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</si>
  <si>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</si>
  <si>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</si>
  <si>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</si>
  <si>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</si>
  <si>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</si>
  <si>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</si>
  <si>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</si>
  <si>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</si>
  <si>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</si>
  <si>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</si>
  <si>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</si>
  <si>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</si>
  <si>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</si>
  <si>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</si>
  <si>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</si>
  <si>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</si>
  <si>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</si>
  <si>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</si>
  <si>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</si>
  <si>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</si>
  <si>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</si>
  <si>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</si>
  <si>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</si>
  <si>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</si>
  <si>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</si>
  <si>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</si>
  <si>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</si>
  <si>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</si>
  <si>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</si>
  <si>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</si>
  <si>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</si>
  <si>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</si>
  <si>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</si>
  <si>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</si>
  <si>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</si>
  <si>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</si>
  <si>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</si>
  <si>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</si>
  <si>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</si>
  <si>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</si>
  <si>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</si>
  <si>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</si>
  <si>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</si>
  <si>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</si>
  <si>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</si>
  <si>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</si>
  <si>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</si>
  <si>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</si>
  <si>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</si>
  <si>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</si>
  <si>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</si>
  <si>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</si>
  <si>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</si>
  <si>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</si>
  <si>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</si>
  <si>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</si>
  <si>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</si>
  <si>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</si>
  <si>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</si>
  <si>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</si>
  <si>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</si>
  <si>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</si>
  <si>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</si>
  <si>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</si>
  <si>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</si>
  <si>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</si>
  <si>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</si>
  <si>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</si>
  <si>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</si>
  <si>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</si>
  <si>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</si>
  <si>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</si>
  <si>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</si>
  <si>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</si>
  <si>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</si>
  <si>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</si>
  <si>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</si>
  <si>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</si>
  <si>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</si>
  <si>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</si>
  <si>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</si>
  <si>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</si>
  <si>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</si>
  <si>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</si>
  <si>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</si>
  <si>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</si>
  <si>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</si>
  <si>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</si>
  <si>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</si>
  <si>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</si>
  <si>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</si>
  <si>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</si>
  <si>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</si>
  <si>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</si>
  <si>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</si>
  <si>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</si>
  <si>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</si>
  <si>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</si>
  <si>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</si>
  <si>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</si>
  <si>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</si>
  <si>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</si>
  <si>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</si>
  <si>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</si>
  <si>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</si>
  <si>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</si>
  <si>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</si>
  <si>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</si>
  <si>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</si>
  <si>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</si>
  <si>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</si>
  <si>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</si>
  <si>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</si>
  <si>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</si>
  <si>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</si>
  <si>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</si>
  <si>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</si>
  <si>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</si>
  <si>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</si>
  <si>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</si>
  <si>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</si>
  <si>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</si>
  <si>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</si>
  <si>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</si>
  <si>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</si>
  <si>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</si>
  <si>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</si>
  <si>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</si>
  <si>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</si>
  <si>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</si>
  <si>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</si>
  <si>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</si>
  <si>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</si>
  <si>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</si>
  <si>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</si>
  <si>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</si>
  <si>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</si>
  <si>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</si>
  <si>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</si>
  <si>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</si>
  <si>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</si>
  <si>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</si>
  <si>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</si>
  <si>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</si>
  <si>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</si>
  <si>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</si>
  <si>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</si>
  <si>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</si>
  <si>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</si>
  <si>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</si>
  <si>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</si>
  <si>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</si>
  <si>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</si>
  <si>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</si>
  <si>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</si>
  <si>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</si>
  <si>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</si>
  <si>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</si>
  <si>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</si>
  <si>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</si>
  <si>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</si>
  <si>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</si>
  <si>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</si>
  <si>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</si>
  <si>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</si>
  <si>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</si>
  <si>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</si>
  <si>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</si>
  <si>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</si>
  <si>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</si>
  <si>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</si>
  <si>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</si>
  <si>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</si>
  <si>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</si>
  <si>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</si>
  <si>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</si>
  <si>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</si>
  <si>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</si>
  <si>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</si>
  <si>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</si>
  <si>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</si>
  <si>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</si>
  <si>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</si>
  <si>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</si>
  <si>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</si>
  <si>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</si>
  <si>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</si>
  <si>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</si>
  <si>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</si>
  <si>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</si>
  <si>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</si>
  <si>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</si>
  <si>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</si>
  <si>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</si>
  <si>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</si>
  <si>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</si>
  <si>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</si>
  <si>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</si>
  <si>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</si>
  <si>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</si>
  <si>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</si>
  <si>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</si>
  <si>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</si>
  <si>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</si>
  <si>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</si>
  <si>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</si>
  <si>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</si>
  <si>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</si>
  <si>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</si>
  <si>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</si>
  <si>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</si>
  <si>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</si>
  <si>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</si>
  <si>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</si>
  <si>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</si>
  <si>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</si>
  <si>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</si>
  <si>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</si>
  <si>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</si>
  <si>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</si>
  <si>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</si>
  <si>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</si>
  <si>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</si>
  <si>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</si>
  <si>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</si>
  <si>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</si>
  <si>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</si>
  <si>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</si>
  <si>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</si>
  <si>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</si>
  <si>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</si>
  <si>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</si>
  <si>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</si>
  <si>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</si>
  <si>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</si>
  <si>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</si>
  <si>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</si>
  <si>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</si>
  <si>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</si>
  <si>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</si>
  <si>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</si>
  <si>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</si>
  <si>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</si>
  <si>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</si>
  <si>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</si>
  <si>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</si>
  <si>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</si>
  <si>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</si>
  <si>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</si>
  <si>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</si>
  <si>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</si>
  <si>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</si>
  <si>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</si>
  <si>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</si>
  <si>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</si>
  <si>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</si>
  <si>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</si>
  <si>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</si>
  <si>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</si>
  <si>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</si>
  <si>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</si>
  <si>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</si>
  <si>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</si>
  <si>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</si>
  <si>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</si>
  <si>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</si>
  <si>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</si>
  <si>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</si>
  <si>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</si>
  <si>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</si>
  <si>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</si>
  <si>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</si>
  <si>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</si>
  <si>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</si>
  <si>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</si>
  <si>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</si>
  <si>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</si>
  <si>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</si>
  <si>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</si>
  <si>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</si>
  <si>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</si>
  <si>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</si>
  <si>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</si>
  <si>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</si>
  <si>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</si>
  <si>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</si>
  <si>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</si>
  <si>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</si>
  <si>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</si>
  <si>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</si>
  <si>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</si>
  <si>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</si>
  <si>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</si>
  <si>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</si>
  <si>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</si>
  <si>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</si>
  <si>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</si>
  <si>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</si>
  <si>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</si>
  <si>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</si>
  <si>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</si>
  <si>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</si>
  <si>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</si>
  <si>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</si>
  <si>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</si>
  <si>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</si>
  <si>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</si>
  <si>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</si>
  <si>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</si>
  <si>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</si>
  <si>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</si>
  <si>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</si>
  <si>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</si>
  <si>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</si>
  <si>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</si>
  <si>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</si>
  <si>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</si>
  <si>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</si>
  <si>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</si>
  <si>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</si>
  <si>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</si>
  <si>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</si>
  <si>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</si>
  <si>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</si>
  <si>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</si>
  <si>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</si>
  <si>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</si>
  <si>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</si>
  <si>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</si>
  <si>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</si>
  <si>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</si>
  <si>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</si>
  <si>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</si>
  <si>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</si>
  <si>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</si>
  <si>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</si>
  <si>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</si>
  <si>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</si>
  <si>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</si>
  <si>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</si>
  <si>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</si>
  <si>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</si>
  <si>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</si>
  <si>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</si>
  <si>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</si>
  <si>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</si>
  <si>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</si>
  <si>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</si>
  <si>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</si>
  <si>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</si>
  <si>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</si>
  <si>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</si>
  <si>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</si>
  <si>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</si>
  <si>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</si>
  <si>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</si>
  <si>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</si>
  <si>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</si>
  <si>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</si>
  <si>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</si>
  <si>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</si>
  <si>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</si>
  <si>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</si>
  <si>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</si>
  <si>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</si>
  <si>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</si>
  <si>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</si>
  <si>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</si>
  <si>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</si>
  <si>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</si>
  <si>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</si>
  <si>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</si>
  <si>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</si>
  <si>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</si>
  <si>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</si>
  <si>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</si>
  <si>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</si>
  <si>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</si>
  <si>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</si>
  <si>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</si>
  <si>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</si>
  <si>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</si>
  <si>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</si>
  <si>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</si>
  <si>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</si>
  <si>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</si>
  <si>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</si>
  <si>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</si>
  <si>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</si>
  <si>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</si>
  <si>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</si>
  <si>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</si>
  <si>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</si>
  <si>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</si>
  <si>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</si>
  <si>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</si>
  <si>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</si>
  <si>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</si>
  <si>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</si>
  <si>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</si>
  <si>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</si>
  <si>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</si>
  <si>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</si>
  <si>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</si>
  <si>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</si>
  <si>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</si>
  <si>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</si>
  <si>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</si>
  <si>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</si>
  <si>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</si>
  <si>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</si>
  <si>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</si>
  <si>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</si>
  <si>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</si>
  <si>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</si>
  <si>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</si>
  <si>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</si>
  <si>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</si>
  <si>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</si>
  <si>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</si>
  <si>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</si>
  <si>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</si>
  <si>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</si>
  <si>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</si>
  <si>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</si>
  <si>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</si>
  <si>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</si>
  <si>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</si>
  <si>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</si>
  <si>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</si>
  <si>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</si>
  <si>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</si>
  <si>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</si>
  <si>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</si>
  <si>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</si>
  <si>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</si>
  <si>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</si>
  <si>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</si>
  <si>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</si>
  <si>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</si>
  <si>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</si>
  <si>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</si>
  <si>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</si>
  <si>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</si>
  <si>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</si>
  <si>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</si>
  <si>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</si>
  <si>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</si>
  <si>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</si>
  <si>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</si>
  <si>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</si>
  <si>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</si>
  <si>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</si>
  <si>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</si>
  <si>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</si>
  <si>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</si>
  <si>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</si>
  <si>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</si>
  <si>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</si>
  <si>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</si>
  <si>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</si>
  <si>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</si>
  <si>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</si>
  <si>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</si>
  <si>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</si>
  <si>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</si>
  <si>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</si>
  <si>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</si>
  <si>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</si>
  <si>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</si>
  <si>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</si>
  <si>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</si>
  <si>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</si>
  <si>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</si>
  <si>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</si>
  <si>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</si>
  <si>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</si>
  <si>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</si>
  <si>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</si>
  <si>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</si>
  <si>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</si>
  <si>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</si>
  <si>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</si>
  <si>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</si>
  <si>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</si>
  <si>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</si>
  <si>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</si>
  <si>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</si>
  <si>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</si>
  <si>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</si>
  <si>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</si>
  <si>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</si>
  <si>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</si>
  <si>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</si>
  <si>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</si>
  <si>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</si>
  <si>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</si>
  <si>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</si>
  <si>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</si>
  <si>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</si>
  <si>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</si>
  <si>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</si>
  <si>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</si>
  <si>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</si>
  <si>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</si>
  <si>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</si>
  <si>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</si>
  <si>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</si>
  <si>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</si>
  <si>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</si>
  <si>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</si>
  <si>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</si>
  <si>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</si>
  <si>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</si>
  <si>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</si>
  <si>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</si>
  <si>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</si>
  <si>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</si>
  <si>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</si>
  <si>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</si>
  <si>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</si>
  <si>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</si>
  <si>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</si>
  <si>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</si>
  <si>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</si>
  <si>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</si>
  <si>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</si>
  <si>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</si>
  <si>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</si>
  <si>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</si>
  <si>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</si>
  <si>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</si>
  <si>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</si>
  <si>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</si>
  <si>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</si>
  <si>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</si>
  <si>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</si>
  <si>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</si>
  <si>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</si>
  <si>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</si>
  <si>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</si>
  <si>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</si>
  <si>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</si>
  <si>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</si>
  <si>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</si>
  <si>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</si>
  <si>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</si>
  <si>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</si>
  <si>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</si>
  <si>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</si>
  <si>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</si>
  <si>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</si>
  <si>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</si>
  <si>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</si>
  <si>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</si>
  <si>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</si>
  <si>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</si>
  <si>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</si>
  <si>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</si>
  <si>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</si>
  <si>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</si>
  <si>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</si>
  <si>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</si>
  <si>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</si>
  <si>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</si>
  <si>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</si>
  <si>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</si>
  <si>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</si>
  <si>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</si>
  <si>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</si>
  <si>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</si>
  <si>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</si>
  <si>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</si>
  <si>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</si>
  <si>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</si>
  <si>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</si>
  <si>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</si>
  <si>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</si>
  <si>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</si>
  <si>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</si>
  <si>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</si>
  <si>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</si>
  <si>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</si>
  <si>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</si>
  <si>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</si>
  <si>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</si>
  <si>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</si>
  <si>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</si>
  <si>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</si>
  <si>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</si>
  <si>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</si>
  <si>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</si>
  <si>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</si>
  <si>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</si>
  <si>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</si>
  <si>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</si>
  <si>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</si>
  <si>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</si>
  <si>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</si>
  <si>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</si>
  <si>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</si>
  <si>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</si>
  <si>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</si>
  <si>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</si>
  <si>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</si>
  <si>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</si>
  <si>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</si>
  <si>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</si>
  <si>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</si>
  <si>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</si>
  <si>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</si>
  <si>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</si>
  <si>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</si>
  <si>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</si>
  <si>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</si>
  <si>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</si>
  <si>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</si>
  <si>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</si>
  <si>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</si>
  <si>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</si>
  <si>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</si>
  <si>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</si>
  <si>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</si>
  <si>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</si>
  <si>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</si>
  <si>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</si>
  <si>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</si>
  <si>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</si>
  <si>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</si>
  <si>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</si>
  <si>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</si>
  <si>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</si>
  <si>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</si>
  <si>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</si>
  <si>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</si>
  <si>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</si>
  <si>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</si>
  <si>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</si>
  <si>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</si>
  <si>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</si>
  <si>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</si>
  <si>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</si>
  <si>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</si>
  <si>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</si>
  <si>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</si>
  <si>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</si>
  <si>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</si>
  <si>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</si>
  <si>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</si>
  <si>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</si>
  <si>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</si>
  <si>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</si>
  <si>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</si>
  <si>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</si>
  <si>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</si>
  <si>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</si>
  <si>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</si>
  <si>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</si>
  <si>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</si>
  <si>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</si>
  <si>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</si>
  <si>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</si>
  <si>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</si>
  <si>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</si>
  <si>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</si>
  <si>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</si>
  <si>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</si>
  <si>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</si>
  <si>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</si>
  <si>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</si>
  <si>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</si>
  <si>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</si>
  <si>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</si>
  <si>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</si>
  <si>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</si>
  <si>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</si>
  <si>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</si>
  <si>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</si>
  <si>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</si>
  <si>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</si>
  <si>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</si>
  <si>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</si>
  <si>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</si>
  <si>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</si>
  <si>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</si>
  <si>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</si>
  <si>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</si>
  <si>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</si>
  <si>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</si>
  <si>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</si>
  <si>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</si>
  <si>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</si>
  <si>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</si>
  <si>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</si>
  <si>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</si>
  <si>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</si>
  <si>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</si>
  <si>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</si>
  <si>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</si>
  <si>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</si>
  <si>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</si>
  <si>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</si>
  <si>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</si>
  <si>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</si>
  <si>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</si>
  <si>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</si>
  <si>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</si>
  <si>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</si>
  <si>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</si>
  <si>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</si>
  <si>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</si>
  <si>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</si>
  <si>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</si>
  <si>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</si>
  <si>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</si>
  <si>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</si>
  <si>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</si>
  <si>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</si>
  <si>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</si>
  <si>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</si>
  <si>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</si>
  <si>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</si>
  <si>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</si>
  <si>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</si>
  <si>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</si>
  <si>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</si>
  <si>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</si>
  <si>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</si>
  <si>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</si>
  <si>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</si>
  <si>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</si>
  <si>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</si>
  <si>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</si>
  <si>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</si>
  <si>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</si>
  <si>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</si>
  <si>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</si>
  <si>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</si>
  <si>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</si>
  <si>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</si>
  <si>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</si>
  <si>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</si>
  <si>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</si>
  <si>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</si>
  <si>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</si>
  <si>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</si>
  <si>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</si>
  <si>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</si>
  <si>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</si>
  <si>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</si>
  <si>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</si>
  <si>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</si>
  <si>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</si>
  <si>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</si>
  <si>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</si>
  <si>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</si>
  <si>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</si>
  <si>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</si>
  <si>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</si>
  <si>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</si>
  <si>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</si>
  <si>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</si>
  <si>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</si>
  <si>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</si>
  <si>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</si>
  <si>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</si>
  <si>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</si>
  <si>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</si>
  <si>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</si>
  <si>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</si>
  <si>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</si>
  <si>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</si>
  <si>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</si>
  <si>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</si>
  <si>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</si>
  <si>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</si>
  <si>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</si>
  <si>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</si>
  <si>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</si>
  <si>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</si>
  <si>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</si>
  <si>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</si>
  <si>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</si>
  <si>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</si>
  <si>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</si>
  <si>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</si>
  <si>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</si>
  <si>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</si>
  <si>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</si>
  <si>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</si>
  <si>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</si>
  <si>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</si>
  <si>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</si>
  <si>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</si>
  <si>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</si>
  <si>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</si>
  <si>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</si>
  <si>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</si>
  <si>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</si>
  <si>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</si>
  <si>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</si>
  <si>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</si>
  <si>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</si>
  <si>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</si>
  <si>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</si>
  <si>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</si>
  <si>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</si>
  <si>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</si>
  <si>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</si>
  <si>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</si>
  <si>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</si>
  <si>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</si>
  <si>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</si>
  <si>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</si>
  <si>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</si>
  <si>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</si>
  <si>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</si>
  <si>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</si>
  <si>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</si>
  <si>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</si>
  <si>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</si>
  <si>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</si>
  <si>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</si>
  <si>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</si>
  <si>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</si>
  <si>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</si>
  <si>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</si>
  <si>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</si>
  <si>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</si>
  <si>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</si>
  <si>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</si>
  <si>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</si>
  <si>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</si>
  <si>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</si>
  <si>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</si>
  <si>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</si>
  <si>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</si>
  <si>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</si>
  <si>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</si>
  <si>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</si>
  <si>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</si>
  <si>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</si>
  <si>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</si>
  <si>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</si>
  <si>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</si>
  <si>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</si>
  <si>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</si>
  <si>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</si>
  <si>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</si>
  <si>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</si>
  <si>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</si>
  <si>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</si>
  <si>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</si>
  <si>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</si>
  <si>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</si>
  <si>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</si>
  <si>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</si>
  <si>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</si>
  <si>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</si>
  <si>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</si>
  <si>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</si>
  <si>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</si>
  <si>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</si>
  <si>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</si>
  <si>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</si>
  <si>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</si>
  <si>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</si>
  <si>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</si>
  <si>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</si>
  <si>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</si>
  <si>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</si>
  <si>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</si>
  <si>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</si>
  <si>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</si>
  <si>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</si>
  <si>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</si>
  <si>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</si>
  <si>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</si>
  <si>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</si>
  <si>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</si>
  <si>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</si>
  <si>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</si>
  <si>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</si>
  <si>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</si>
  <si>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</si>
  <si>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</si>
  <si>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</si>
  <si>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</si>
  <si>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</si>
  <si>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</si>
  <si>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</si>
  <si>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</si>
  <si>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</si>
  <si>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</si>
  <si>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</si>
  <si>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</si>
  <si>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</si>
  <si>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</si>
  <si>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</si>
  <si>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</si>
  <si>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</si>
  <si>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</si>
  <si>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</si>
  <si>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</si>
  <si>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</si>
  <si>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</si>
  <si>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</si>
  <si>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</si>
  <si>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</si>
  <si>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</si>
  <si>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</si>
  <si>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</si>
  <si>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</si>
  <si>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</si>
  <si>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</si>
  <si>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</si>
  <si>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</si>
  <si>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</si>
  <si>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</si>
  <si>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</si>
  <si>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</si>
  <si>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</si>
  <si>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</si>
  <si>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</si>
  <si>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</si>
  <si>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</si>
  <si>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</si>
  <si>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</si>
  <si>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</si>
  <si>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</si>
  <si>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</si>
  <si>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</si>
  <si>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</si>
  <si>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</si>
  <si>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</si>
  <si>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</si>
  <si>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</si>
  <si>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</si>
  <si>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</si>
  <si>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</si>
  <si>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</si>
  <si>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</si>
  <si>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</si>
  <si>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</si>
  <si>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</si>
  <si>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</si>
  <si>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</si>
  <si>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</si>
  <si>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</si>
  <si>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</si>
  <si>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</si>
  <si>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</si>
  <si>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</si>
  <si>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</si>
  <si>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</si>
  <si>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</si>
  <si>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</si>
  <si>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</si>
  <si>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</si>
  <si>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</si>
  <si>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</si>
  <si>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</si>
  <si>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</si>
  <si>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</si>
  <si>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</si>
  <si>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</si>
  <si>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</si>
  <si>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</si>
  <si>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</si>
  <si>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</si>
  <si>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</si>
  <si>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</si>
  <si>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</si>
  <si>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</si>
  <si>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</si>
  <si>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</si>
  <si>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</si>
  <si>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</si>
  <si>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</si>
  <si>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</si>
  <si>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</si>
  <si>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</si>
  <si>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</si>
  <si>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</si>
  <si>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</si>
  <si>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</si>
  <si>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</si>
  <si>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</si>
  <si>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</si>
  <si>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</si>
  <si>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</si>
  <si>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</si>
  <si>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</si>
  <si>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</si>
  <si>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</si>
  <si>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</si>
  <si>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</si>
  <si>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</si>
  <si>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</si>
  <si>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</si>
  <si>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</si>
  <si>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</si>
  <si>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</si>
  <si>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</si>
  <si>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</si>
  <si>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</si>
  <si>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</si>
  <si>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</si>
  <si>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</si>
  <si>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</si>
  <si>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</si>
  <si>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</si>
  <si>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</si>
  <si>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</si>
  <si>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</si>
  <si>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</si>
  <si>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</si>
  <si>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</si>
  <si>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</si>
  <si>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</si>
  <si>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</si>
  <si>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</si>
  <si>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</si>
  <si>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</si>
  <si>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</si>
  <si>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</si>
  <si>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</si>
  <si>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</si>
  <si>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</si>
  <si>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</si>
  <si>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</si>
  <si>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</si>
  <si>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</si>
  <si>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</si>
  <si>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</si>
  <si>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</si>
  <si>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</si>
  <si>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</si>
  <si>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</si>
  <si>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</si>
  <si>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</si>
  <si>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</si>
  <si>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</si>
  <si>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</si>
  <si>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</si>
  <si>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</si>
  <si>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</si>
  <si>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</si>
  <si>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</si>
  <si>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</si>
  <si>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</si>
  <si>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</si>
  <si>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</si>
  <si>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</si>
  <si>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</si>
  <si>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</si>
  <si>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</si>
  <si>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</si>
  <si>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</si>
  <si>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</si>
  <si>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</si>
  <si>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</si>
  <si>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</si>
  <si>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</si>
  <si>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</si>
  <si>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</si>
  <si>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</si>
  <si>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</si>
  <si>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</si>
  <si>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</si>
  <si>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</si>
  <si>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</si>
  <si>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</si>
  <si>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</si>
  <si>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</si>
  <si>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</si>
  <si>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</si>
  <si>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</si>
  <si>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</si>
  <si>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</si>
  <si>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</si>
  <si>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</si>
  <si>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</si>
  <si>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</si>
  <si>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</si>
  <si>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</si>
  <si>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</si>
  <si>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</si>
  <si>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</si>
  <si>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</si>
  <si>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</si>
  <si>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</si>
  <si>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</si>
  <si>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</si>
  <si>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</si>
  <si>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</si>
  <si>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</si>
  <si>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</si>
  <si>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</si>
  <si>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</si>
  <si>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</si>
  <si>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</si>
  <si>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</si>
  <si>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</si>
  <si>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</si>
  <si>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</si>
  <si>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</si>
  <si>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</si>
  <si>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</si>
  <si>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</si>
  <si>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</si>
  <si>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</si>
  <si>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</si>
  <si>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</si>
  <si>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</si>
  <si>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</si>
  <si>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</si>
  <si>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</si>
  <si>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</si>
  <si>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</si>
  <si>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</si>
  <si>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</si>
  <si>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</si>
  <si>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</si>
  <si>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</si>
  <si>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</si>
  <si>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</si>
  <si>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</si>
  <si>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</si>
  <si>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</si>
  <si>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</si>
  <si>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</si>
  <si>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</si>
  <si>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</si>
  <si>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</si>
  <si>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</si>
  <si>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</si>
  <si>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</si>
  <si>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</si>
  <si>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</si>
  <si>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</si>
  <si>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</si>
  <si>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</si>
  <si>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</si>
  <si>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</si>
  <si>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</si>
  <si>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</si>
  <si>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</si>
  <si>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</si>
  <si>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</si>
  <si>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</si>
  <si>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</si>
  <si>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</si>
  <si>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</si>
  <si>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</si>
  <si>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</si>
  <si>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</si>
  <si>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</si>
  <si>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</si>
  <si>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</si>
  <si>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</si>
  <si>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</si>
  <si>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</si>
  <si>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</si>
  <si>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</si>
  <si>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</si>
  <si>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</si>
  <si>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</si>
  <si>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</si>
  <si>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</si>
  <si>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</si>
  <si>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</si>
  <si>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</si>
  <si>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</si>
  <si>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</si>
  <si>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</si>
  <si>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</si>
  <si>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</si>
  <si>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</si>
  <si>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</si>
  <si>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</si>
  <si>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</si>
  <si>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</si>
  <si>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</si>
  <si>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</si>
  <si>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</si>
  <si>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</si>
  <si>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</si>
  <si>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</si>
  <si>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</si>
  <si>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</si>
  <si>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</si>
  <si>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</si>
  <si>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</si>
  <si>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</si>
  <si>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</si>
  <si>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</si>
  <si>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</si>
  <si>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</si>
  <si>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</si>
  <si>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</si>
  <si>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</si>
  <si>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</si>
  <si>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</si>
  <si>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</si>
  <si>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</si>
  <si>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</si>
  <si>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</si>
  <si>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</si>
  <si>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</si>
  <si>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</si>
  <si>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</si>
  <si>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</si>
  <si>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</si>
  <si>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</si>
  <si>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</si>
  <si>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</si>
  <si>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</si>
  <si>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</si>
  <si>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</si>
  <si>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</si>
  <si>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</si>
  <si>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</si>
  <si>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</si>
  <si>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</si>
  <si>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</si>
  <si>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</si>
  <si>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</si>
  <si>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</si>
  <si>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</si>
  <si>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</si>
  <si>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</si>
  <si>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</si>
  <si>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</si>
  <si>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</si>
  <si>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</si>
  <si>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</si>
  <si>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</si>
  <si>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</si>
  <si>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</si>
  <si>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</si>
  <si>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</si>
  <si>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</si>
  <si>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</si>
  <si>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</si>
  <si>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</si>
  <si>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</si>
  <si>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</si>
  <si>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</si>
  <si>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</si>
  <si>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</si>
  <si>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</si>
  <si>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</si>
  <si>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</si>
  <si>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</si>
  <si>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</si>
  <si>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</si>
  <si>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</si>
  <si>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</si>
  <si>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</si>
  <si>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</si>
  <si>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</si>
  <si>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</si>
  <si>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</si>
  <si>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</si>
  <si>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</si>
  <si>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</si>
  <si>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</si>
  <si>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</si>
  <si>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</si>
  <si>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</si>
  <si>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</si>
  <si>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</si>
  <si>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</si>
  <si>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</si>
  <si>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</si>
  <si>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</si>
  <si>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</si>
  <si>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</si>
  <si>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</si>
  <si>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</si>
  <si>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</si>
  <si>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</si>
  <si>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</si>
  <si>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</si>
  <si>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</si>
  <si>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</si>
  <si>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</si>
  <si>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</si>
  <si>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</si>
  <si>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</si>
  <si>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</si>
  <si>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</si>
  <si>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</si>
  <si>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</si>
  <si>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</si>
  <si>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</si>
  <si>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</si>
  <si>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</si>
  <si>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</si>
  <si>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</si>
  <si>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</si>
  <si>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</si>
  <si>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</si>
  <si>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</si>
  <si>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</si>
  <si>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</si>
  <si>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</si>
  <si>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</si>
  <si>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</si>
  <si>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</si>
  <si>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</si>
  <si>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</si>
  <si>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</si>
  <si>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</si>
  <si>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</si>
  <si>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</si>
  <si>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</si>
  <si>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</si>
  <si>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</si>
  <si>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</si>
  <si>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</si>
  <si>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</si>
  <si>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</si>
  <si>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</si>
  <si>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</si>
  <si>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</si>
  <si>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</si>
  <si>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</si>
  <si>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</si>
  <si>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</si>
  <si>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</si>
  <si>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</si>
  <si>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</si>
  <si>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</si>
  <si>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</si>
  <si>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</si>
  <si>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</si>
  <si>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</si>
  <si>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</si>
  <si>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</si>
  <si>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</si>
  <si>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</si>
  <si>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</si>
  <si>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</si>
  <si>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</si>
  <si>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</si>
  <si>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</si>
  <si>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</si>
  <si>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</si>
  <si>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</si>
  <si>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</si>
  <si>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</si>
  <si>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</si>
  <si>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</si>
  <si>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</si>
  <si>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</si>
  <si>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</si>
  <si>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</si>
  <si>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</si>
  <si>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</si>
  <si>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</si>
  <si>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</si>
  <si>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</si>
  <si>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</si>
  <si>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</si>
  <si>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</si>
  <si>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</si>
  <si>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</si>
  <si>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</si>
  <si>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</si>
  <si>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</si>
  <si>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</si>
  <si>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</si>
  <si>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</si>
  <si>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</si>
  <si>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</si>
  <si>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</si>
  <si>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</si>
  <si>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</si>
  <si>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</si>
  <si>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</si>
  <si>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</si>
  <si>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</si>
  <si>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</si>
  <si>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</si>
  <si>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</si>
  <si>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</si>
  <si>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</si>
  <si>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</si>
  <si>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</si>
  <si>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</si>
  <si>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</si>
  <si>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</si>
  <si>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</si>
  <si>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</si>
  <si>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</si>
  <si>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</si>
  <si>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</si>
  <si>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</si>
  <si>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</si>
  <si>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</si>
  <si>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</si>
  <si>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</si>
  <si>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</si>
  <si>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</si>
  <si>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</si>
  <si>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</si>
  <si>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</si>
  <si>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</si>
  <si>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</si>
  <si>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</si>
  <si>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</si>
  <si>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</si>
  <si>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</si>
  <si>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</si>
  <si>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</si>
  <si>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</si>
  <si>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</si>
  <si>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</si>
  <si>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</si>
  <si>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</si>
  <si>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</si>
  <si>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</si>
  <si>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</si>
  <si>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</si>
  <si>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</si>
  <si>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</si>
  <si>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</si>
  <si>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</si>
  <si>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</si>
  <si>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</si>
  <si>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</si>
  <si>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</si>
  <si>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</si>
  <si>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</si>
  <si>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</si>
  <si>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</si>
  <si>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</si>
  <si>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</si>
  <si>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</si>
  <si>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</si>
  <si>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</si>
  <si>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</si>
  <si>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</si>
  <si>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</si>
  <si>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</si>
  <si>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</si>
  <si>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</si>
  <si>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</si>
  <si>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</si>
  <si>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</si>
  <si>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</si>
  <si>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</si>
  <si>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</si>
  <si>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</si>
  <si>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</si>
  <si>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</si>
  <si>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</si>
  <si>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</si>
  <si>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</si>
  <si>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</si>
  <si>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</si>
  <si>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</si>
  <si>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</si>
  <si>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</si>
  <si>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</si>
  <si>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</si>
  <si>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</si>
  <si>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</si>
  <si>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</si>
  <si>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</si>
  <si>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</si>
  <si>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</si>
  <si>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</si>
  <si>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</si>
  <si>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</si>
  <si>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</si>
  <si>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</si>
  <si>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</si>
  <si>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</si>
  <si>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</si>
  <si>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</si>
  <si>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</si>
  <si>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</si>
  <si>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</si>
  <si>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</si>
  <si>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</si>
  <si>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</si>
  <si>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</si>
  <si>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</si>
  <si>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</si>
  <si>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</si>
  <si>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</si>
  <si>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</si>
  <si>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</si>
  <si>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</si>
  <si>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</si>
  <si>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</si>
  <si>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</si>
  <si>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</si>
  <si>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</si>
  <si>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</si>
  <si>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</si>
  <si>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</si>
  <si>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</si>
  <si>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</si>
  <si>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</si>
  <si>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</si>
  <si>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</si>
  <si>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</si>
  <si>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</si>
  <si>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</si>
  <si>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</si>
  <si>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</si>
  <si>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</si>
  <si>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</si>
  <si>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</si>
  <si>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</si>
  <si>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</si>
  <si>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</si>
  <si>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</si>
  <si>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</si>
  <si>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</si>
  <si>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</si>
  <si>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</si>
  <si>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</si>
  <si>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</si>
  <si>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</si>
  <si>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</si>
  <si>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</si>
  <si>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</si>
  <si>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</si>
  <si>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</si>
  <si>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</si>
  <si>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</si>
  <si>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</si>
  <si>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</si>
  <si>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</si>
  <si>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</si>
  <si>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</si>
  <si>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</si>
  <si>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</si>
  <si>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</si>
  <si>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</si>
  <si>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</si>
  <si>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</si>
  <si>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</si>
  <si>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</si>
  <si>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</si>
  <si>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</si>
  <si>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</si>
  <si>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</si>
  <si>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</si>
  <si>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</si>
  <si>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</si>
  <si>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</si>
  <si>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</si>
  <si>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</si>
  <si>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</si>
  <si>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</si>
  <si>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</si>
  <si>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</si>
  <si>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</si>
  <si>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</si>
  <si>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</si>
  <si>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</si>
  <si>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</si>
  <si>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</si>
  <si>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</si>
  <si>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</si>
  <si>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</si>
  <si>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</si>
  <si>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</si>
  <si>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</si>
  <si>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</si>
  <si>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</si>
  <si>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</si>
  <si>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</si>
  <si>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</si>
  <si>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</si>
  <si>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</si>
  <si>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</si>
  <si>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</si>
  <si>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</si>
  <si>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</si>
  <si>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</si>
  <si>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</si>
  <si>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</si>
  <si>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</si>
  <si>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</si>
  <si>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</si>
  <si>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</si>
  <si>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</si>
  <si>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</si>
  <si>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</si>
  <si>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</si>
  <si>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</si>
  <si>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</si>
  <si>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</si>
  <si>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</si>
  <si>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</si>
  <si>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</si>
  <si>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</si>
  <si>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</si>
  <si>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</si>
  <si>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</si>
  <si>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</si>
  <si>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</si>
  <si>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</si>
  <si>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</si>
  <si>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</si>
  <si>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</si>
  <si>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</si>
  <si>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</si>
  <si>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</si>
  <si>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</si>
  <si>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</si>
  <si>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</si>
  <si>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</si>
  <si>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</si>
  <si>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</si>
  <si>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</si>
  <si>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</si>
  <si>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</si>
  <si>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</si>
  <si>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</si>
  <si>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</si>
  <si>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</si>
  <si>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</si>
  <si>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</si>
  <si>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</si>
  <si>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</si>
  <si>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</si>
  <si>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</si>
  <si>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</si>
  <si>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</si>
  <si>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</si>
  <si>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</si>
  <si>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</si>
  <si>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</si>
  <si>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</si>
  <si>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</si>
  <si>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</si>
  <si>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</si>
  <si>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</si>
  <si>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</si>
  <si>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</si>
  <si>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</si>
  <si>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</si>
  <si>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</si>
  <si>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</si>
  <si>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</si>
  <si>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</si>
  <si>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</si>
  <si>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</si>
  <si>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</si>
  <si>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</si>
  <si>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</si>
  <si>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</si>
  <si>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</si>
  <si>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</si>
  <si>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</si>
  <si>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</si>
  <si>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</si>
  <si>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</si>
  <si>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</si>
  <si>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</si>
  <si>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</si>
  <si>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</si>
  <si>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</si>
  <si>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</si>
  <si>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</si>
  <si>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</si>
  <si>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</si>
  <si>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</si>
  <si>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</si>
  <si>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</si>
  <si>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</si>
  <si>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</si>
  <si>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</si>
  <si>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</si>
  <si>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</si>
  <si>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</si>
  <si>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</si>
  <si>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</si>
  <si>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</si>
  <si>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</si>
  <si>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</si>
  <si>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</si>
  <si>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</si>
  <si>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</si>
  <si>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</si>
  <si>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</si>
  <si>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</si>
  <si>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</si>
  <si>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</si>
  <si>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</si>
  <si>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</si>
  <si>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</si>
  <si>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</si>
  <si>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</si>
  <si>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</si>
  <si>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</si>
  <si>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</si>
  <si>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</si>
  <si>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</si>
  <si>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</si>
  <si>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</si>
  <si>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</si>
  <si>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</si>
  <si>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</si>
  <si>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</si>
  <si>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</si>
  <si>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</si>
  <si>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</si>
  <si>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</si>
  <si>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</si>
  <si>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</si>
  <si>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</si>
  <si>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</si>
  <si>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</si>
  <si>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</si>
  <si>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</si>
  <si>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</si>
  <si>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</si>
  <si>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</si>
  <si>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</si>
  <si>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</si>
  <si>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</si>
  <si>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</si>
  <si>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</si>
  <si>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</si>
  <si>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</si>
  <si>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</si>
  <si>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</si>
  <si>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</si>
  <si>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</si>
  <si>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</si>
  <si>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</si>
  <si>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</si>
  <si>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</si>
  <si>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</si>
  <si>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</si>
  <si>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</si>
  <si>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</si>
  <si>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</si>
  <si>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</si>
  <si>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</si>
  <si>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</si>
  <si>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</si>
  <si>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</si>
  <si>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</si>
  <si>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</si>
  <si>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</si>
  <si>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</si>
  <si>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</si>
  <si>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</si>
  <si>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</si>
  <si>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</si>
  <si>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</si>
  <si>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</si>
  <si>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</si>
  <si>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</si>
  <si>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</si>
  <si>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</si>
  <si>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</si>
  <si>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</si>
  <si>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</si>
  <si>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</si>
  <si>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</si>
  <si>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</si>
  <si>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</si>
  <si>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</si>
  <si>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</si>
  <si>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</si>
  <si>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</si>
  <si>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</si>
  <si>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</si>
  <si>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</si>
  <si>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</si>
  <si>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</si>
  <si>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</si>
  <si>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</si>
  <si>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</si>
  <si>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</si>
  <si>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</si>
  <si>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</si>
  <si>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</si>
  <si>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</si>
  <si>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</si>
  <si>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</si>
  <si>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</si>
  <si>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</si>
  <si>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</si>
  <si>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</si>
  <si>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</si>
  <si>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</si>
  <si>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</si>
  <si>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</si>
  <si>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</si>
  <si>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</si>
  <si>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</si>
  <si>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</si>
  <si>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</si>
  <si>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</si>
  <si>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</si>
  <si>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</si>
  <si>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</si>
  <si>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</si>
  <si>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</si>
  <si>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</si>
  <si>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</si>
  <si>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</si>
  <si>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</si>
  <si>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</si>
  <si>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</si>
  <si>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</si>
  <si>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</si>
  <si>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</si>
  <si>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</si>
  <si>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</si>
  <si>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</si>
  <si>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</si>
  <si>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</si>
  <si>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</si>
  <si>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</si>
  <si>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</si>
  <si>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</si>
  <si>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</si>
  <si>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</si>
  <si>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</si>
  <si>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</si>
  <si>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</si>
  <si>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</si>
  <si>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</si>
  <si>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</si>
  <si>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</si>
  <si>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</si>
  <si>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</si>
  <si>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</si>
  <si>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</si>
  <si>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</si>
  <si>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</si>
  <si>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</si>
  <si>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</si>
  <si>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</si>
  <si>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</si>
  <si>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</si>
  <si>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</si>
  <si>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</si>
  <si>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</si>
  <si>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</si>
  <si>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</si>
  <si>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</si>
  <si>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</si>
  <si>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</si>
  <si>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</si>
  <si>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</si>
  <si>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</si>
  <si>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</si>
  <si>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</si>
  <si>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</si>
  <si>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</si>
  <si>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</si>
  <si>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</si>
  <si>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</si>
  <si>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</si>
  <si>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</si>
  <si>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</si>
  <si>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</si>
  <si>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</si>
  <si>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</si>
  <si>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</si>
  <si>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</si>
  <si>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</si>
  <si>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</si>
  <si>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</si>
  <si>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</si>
  <si>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</si>
  <si>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</si>
  <si>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</si>
  <si>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</si>
  <si>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</si>
  <si>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</si>
  <si>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</si>
  <si>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</si>
  <si>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</si>
  <si>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</si>
  <si>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</si>
  <si>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</si>
  <si>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</si>
  <si>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</si>
  <si>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</si>
  <si>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</si>
  <si>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</si>
  <si>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</si>
  <si>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</si>
  <si>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</si>
  <si>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</si>
  <si>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</si>
  <si>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</si>
  <si>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</si>
  <si>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</si>
  <si>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</si>
  <si>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</si>
  <si>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</si>
  <si>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</si>
  <si>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</si>
  <si>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</si>
  <si>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</si>
  <si>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</si>
  <si>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</si>
  <si>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</si>
  <si>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</si>
  <si>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</si>
  <si>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</si>
  <si>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</si>
  <si>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</si>
  <si>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</si>
  <si>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</si>
  <si>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</si>
  <si>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</si>
  <si>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</si>
  <si>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</si>
  <si>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</si>
  <si>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</si>
  <si>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</si>
  <si>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</si>
  <si>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</si>
  <si>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</si>
  <si>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</si>
  <si>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</si>
  <si>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</si>
  <si>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</si>
  <si>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</si>
  <si>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</si>
  <si>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</si>
  <si>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</si>
  <si>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</si>
  <si>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</si>
  <si>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</si>
  <si>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</si>
  <si>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</si>
  <si>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</si>
  <si>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</si>
  <si>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</si>
  <si>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</si>
  <si>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</si>
  <si>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</si>
  <si>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</si>
  <si>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</si>
  <si>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</si>
  <si>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</si>
  <si>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</si>
  <si>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</si>
  <si>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</si>
  <si>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</si>
  <si>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</si>
  <si>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</si>
  <si>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</si>
  <si>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</si>
  <si>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</si>
  <si>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</si>
  <si>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</si>
  <si>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</si>
  <si>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</si>
  <si>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</si>
  <si>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</si>
  <si>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</si>
  <si>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</si>
  <si>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</si>
  <si>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</si>
  <si>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</si>
  <si>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</si>
  <si>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</si>
  <si>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</si>
  <si>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</si>
  <si>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</si>
  <si>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</si>
  <si>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</si>
  <si>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</si>
  <si>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</si>
  <si>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</si>
  <si>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</si>
  <si>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</si>
  <si>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</si>
  <si>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</si>
  <si>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</si>
  <si>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</si>
  <si>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</si>
  <si>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</si>
  <si>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</si>
  <si>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</si>
  <si>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</si>
  <si>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</si>
  <si>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</si>
  <si>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</si>
  <si>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</si>
  <si>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</si>
  <si>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</si>
  <si>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</si>
  <si>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</si>
  <si>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</si>
  <si>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</si>
  <si>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</si>
  <si>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</si>
  <si>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</si>
  <si>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</si>
  <si>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</si>
  <si>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</si>
  <si>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</si>
  <si>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</si>
  <si>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</si>
  <si>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</si>
  <si>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</si>
  <si>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</si>
  <si>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</si>
  <si>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</si>
  <si>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</si>
  <si>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</si>
  <si>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</si>
  <si>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</si>
  <si>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</si>
  <si>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</si>
  <si>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</si>
  <si>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</si>
  <si>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</si>
  <si>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</si>
  <si>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</si>
  <si>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</si>
  <si>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</si>
  <si>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</si>
  <si>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</si>
  <si>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</si>
  <si>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</si>
  <si>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</si>
  <si>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</si>
  <si>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</si>
  <si>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</si>
  <si>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</si>
  <si>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</si>
  <si>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</si>
  <si>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</si>
  <si>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</si>
  <si>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</si>
  <si>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</si>
  <si>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</si>
  <si>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</si>
  <si>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</si>
  <si>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</si>
  <si>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</si>
  <si>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</si>
  <si>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</si>
  <si>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</si>
  <si>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</si>
  <si>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</si>
  <si>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</si>
  <si>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</si>
  <si>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</si>
  <si>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</si>
  <si>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</si>
  <si>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</si>
  <si>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</si>
  <si>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</si>
  <si>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</si>
  <si>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</si>
  <si>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</si>
  <si>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</si>
  <si>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</si>
  <si>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</si>
  <si>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</si>
  <si>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</si>
  <si>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</si>
  <si>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</si>
  <si>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</si>
  <si>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</si>
  <si>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</si>
  <si>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</si>
  <si>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</si>
  <si>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</si>
  <si>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</si>
  <si>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</si>
  <si>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</si>
  <si>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</si>
  <si>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</si>
  <si>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</si>
  <si>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</si>
  <si>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</si>
  <si>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</si>
  <si>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</si>
  <si>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</si>
  <si>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</si>
  <si>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</si>
  <si>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</si>
  <si>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</si>
  <si>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</si>
  <si>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</si>
  <si>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</si>
  <si>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</si>
  <si>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</si>
  <si>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</si>
  <si>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</si>
  <si>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</si>
  <si>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</si>
  <si>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</si>
  <si>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</si>
  <si>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</si>
  <si>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</si>
  <si>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</si>
  <si>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</si>
  <si>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</si>
  <si>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</si>
  <si>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</si>
  <si>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</si>
  <si>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</si>
  <si>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</si>
  <si>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</si>
  <si>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</si>
  <si>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</si>
  <si>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</si>
  <si>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</si>
  <si>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</si>
  <si>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</si>
  <si>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</si>
  <si>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</si>
  <si>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</si>
  <si>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</si>
  <si>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</si>
  <si>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</si>
  <si>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</si>
  <si>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</si>
  <si>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</si>
  <si>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</si>
  <si>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</si>
  <si>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</si>
  <si>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</si>
  <si>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</si>
  <si>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</si>
  <si>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</si>
  <si>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</si>
  <si>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</si>
  <si>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</si>
  <si>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</si>
  <si>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</si>
  <si>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</si>
  <si>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</si>
  <si>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</si>
  <si>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</si>
  <si>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</si>
  <si>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</si>
  <si>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</si>
  <si>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</si>
  <si>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</si>
  <si>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</si>
  <si>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</si>
  <si>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</si>
  <si>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</si>
  <si>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</si>
  <si>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</si>
  <si>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</si>
  <si>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</si>
  <si>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</si>
  <si>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</si>
  <si>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</si>
  <si>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</si>
  <si>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</si>
  <si>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</si>
  <si>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</si>
  <si>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</si>
  <si>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</si>
  <si>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</si>
  <si>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</si>
  <si>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</si>
  <si>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</si>
  <si>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</si>
  <si>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</si>
  <si>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</si>
  <si>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</si>
  <si>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</si>
  <si>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</si>
  <si>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</si>
  <si>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</si>
  <si>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</si>
  <si>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</si>
  <si>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</si>
  <si>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</si>
  <si>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</si>
  <si>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</si>
  <si>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</si>
  <si>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</si>
  <si>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</si>
  <si>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</si>
  <si>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</si>
  <si>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</si>
  <si>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</si>
  <si>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</si>
  <si>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</si>
  <si>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</si>
  <si>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</si>
  <si>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</si>
  <si>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</si>
  <si>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</si>
  <si>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</si>
  <si>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</si>
  <si>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</si>
  <si>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</si>
  <si>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</si>
  <si>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</si>
  <si>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</si>
  <si>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</si>
  <si>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</si>
  <si>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</si>
  <si>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</si>
  <si>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</si>
  <si>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</si>
  <si>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</si>
  <si>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</si>
  <si>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</si>
  <si>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</si>
  <si>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</si>
  <si>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</si>
  <si>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</si>
  <si>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</si>
  <si>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</si>
  <si>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</si>
  <si>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</si>
  <si>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</si>
  <si>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</si>
  <si>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</si>
  <si>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</si>
  <si>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</si>
  <si>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</si>
  <si>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</si>
  <si>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</si>
  <si>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</si>
  <si>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</si>
  <si>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</si>
  <si>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</si>
  <si>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</si>
  <si>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</si>
  <si>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</si>
  <si>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</si>
  <si>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</si>
  <si>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</si>
  <si>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</si>
  <si>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</si>
  <si>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</si>
  <si>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</si>
  <si>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</si>
  <si>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</si>
  <si>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</si>
  <si>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</si>
  <si>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</si>
  <si>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</si>
  <si>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</si>
  <si>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</si>
  <si>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</si>
  <si>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</si>
  <si>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</si>
  <si>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</si>
  <si>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</si>
  <si>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</si>
  <si>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</si>
  <si>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</si>
  <si>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</si>
  <si>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</si>
  <si>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</si>
  <si>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</si>
  <si>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</si>
  <si>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</si>
  <si>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</si>
  <si>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</si>
  <si>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</si>
  <si>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</si>
  <si>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</si>
  <si>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</si>
  <si>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</si>
  <si>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</si>
  <si>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</si>
  <si>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</si>
  <si>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</si>
  <si>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</si>
  <si>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</si>
  <si>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</si>
  <si>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</si>
  <si>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</si>
  <si>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</si>
  <si>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</si>
  <si>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</si>
  <si>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</si>
  <si>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</si>
  <si>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</si>
  <si>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</si>
  <si>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</si>
  <si>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</si>
  <si>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</si>
  <si>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</si>
  <si>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</si>
  <si>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</si>
  <si>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</si>
  <si>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</si>
  <si>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</si>
  <si>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</si>
  <si>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</si>
  <si>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</si>
  <si>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</si>
  <si>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</si>
  <si>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</si>
  <si>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</si>
  <si>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</si>
  <si>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</si>
  <si>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</si>
  <si>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</si>
  <si>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</si>
  <si>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</si>
  <si>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</si>
  <si>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</si>
  <si>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</si>
  <si>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</si>
  <si>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</si>
  <si>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</si>
  <si>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</si>
  <si>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</si>
  <si>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</si>
  <si>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</si>
  <si>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</si>
  <si>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</si>
  <si>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</si>
  <si>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</si>
  <si>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</si>
  <si>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</si>
  <si>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</si>
  <si>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</si>
  <si>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</si>
  <si>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</si>
  <si>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</si>
  <si>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</si>
  <si>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</si>
  <si>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</si>
  <si>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</si>
  <si>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</si>
  <si>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</si>
  <si>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</si>
  <si>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</si>
  <si>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</si>
  <si>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</si>
  <si>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</si>
  <si>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</si>
  <si>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</si>
  <si>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</si>
  <si>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</si>
  <si>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</si>
  <si>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</si>
  <si>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</si>
  <si>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</si>
  <si>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</si>
  <si>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</si>
  <si>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</si>
  <si>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</si>
  <si>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</si>
  <si>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</si>
  <si>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</si>
  <si>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</si>
  <si>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</si>
  <si>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</si>
  <si>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</si>
  <si>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</si>
  <si>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</si>
  <si>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</si>
  <si>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</si>
  <si>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</si>
  <si>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</si>
  <si>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</si>
  <si>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</si>
  <si>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</si>
  <si>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</si>
  <si>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</si>
  <si>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</si>
  <si>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</si>
  <si>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</si>
  <si>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</si>
  <si>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</si>
  <si>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</si>
  <si>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</si>
  <si>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</si>
  <si>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</si>
  <si>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</si>
  <si>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</si>
  <si>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</si>
  <si>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</si>
  <si>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</si>
  <si>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</si>
  <si>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</si>
  <si>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</si>
  <si>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</si>
  <si>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</si>
  <si>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</si>
  <si>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</si>
  <si>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</si>
  <si>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</si>
  <si>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</si>
  <si>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</si>
  <si>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</si>
  <si>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</si>
  <si>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</si>
  <si>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</si>
  <si>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</si>
  <si>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</si>
  <si>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</si>
  <si>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</si>
  <si>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</si>
  <si>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</si>
  <si>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</si>
  <si>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</si>
  <si>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</si>
  <si>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</si>
  <si>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</si>
  <si>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</si>
  <si>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</si>
  <si>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</si>
  <si>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</si>
  <si>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</si>
  <si>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</si>
  <si>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</si>
  <si>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</si>
  <si>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</si>
  <si>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</si>
  <si>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</si>
  <si>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</si>
  <si>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</si>
  <si>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</si>
  <si>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</si>
  <si>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</si>
  <si>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</si>
  <si>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</si>
  <si>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</si>
  <si>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</si>
  <si>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</si>
  <si>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</si>
  <si>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</si>
  <si>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</si>
  <si>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</si>
  <si>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</si>
  <si>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</si>
  <si>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</si>
  <si>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</si>
  <si>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</si>
  <si>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</si>
  <si>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</si>
  <si>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</si>
  <si>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</si>
  <si>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</si>
  <si>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</si>
  <si>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</si>
  <si>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</si>
  <si>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</si>
  <si>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</si>
  <si>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</si>
  <si>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</si>
  <si>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</si>
  <si>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</si>
  <si>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</si>
  <si>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</si>
  <si>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</si>
  <si>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</si>
  <si>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</si>
  <si>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</si>
  <si>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</si>
  <si>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</si>
  <si>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</si>
  <si>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</si>
  <si>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</si>
  <si>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</si>
  <si>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</si>
  <si>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</si>
  <si>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</si>
  <si>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</si>
  <si>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</si>
  <si>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</si>
  <si>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</si>
  <si>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</si>
  <si>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</si>
  <si>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</si>
  <si>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</si>
  <si>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</si>
  <si>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</si>
  <si>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</si>
  <si>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</si>
  <si>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</si>
  <si>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</si>
  <si>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</si>
  <si>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</si>
  <si>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</si>
  <si>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</si>
  <si>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</si>
  <si>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</si>
  <si>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</si>
  <si>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</si>
  <si>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</si>
  <si>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</si>
  <si>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</si>
  <si>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</si>
  <si>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</si>
  <si>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</si>
  <si>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</si>
  <si>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</si>
  <si>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</si>
  <si>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</si>
  <si>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</si>
  <si>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</si>
  <si>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</si>
  <si>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</si>
  <si>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</si>
  <si>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</si>
  <si>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</si>
  <si>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</si>
  <si>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</si>
  <si>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</si>
  <si>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</si>
  <si>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</si>
  <si>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</si>
  <si>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</si>
  <si>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</si>
  <si>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</si>
  <si>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</si>
  <si>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</si>
  <si>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</si>
  <si>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</si>
  <si>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</si>
  <si>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</si>
  <si>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</si>
  <si>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</si>
  <si>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</si>
  <si>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</si>
  <si>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</si>
  <si>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</si>
  <si>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</si>
  <si>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</si>
  <si>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</si>
  <si>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</si>
  <si>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</si>
  <si>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</si>
  <si>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</si>
  <si>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</si>
  <si>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</si>
  <si>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</si>
  <si>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</si>
  <si>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</si>
  <si>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</si>
  <si>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</si>
  <si>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</si>
  <si>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</si>
  <si>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</si>
  <si>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</si>
  <si>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</si>
  <si>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</si>
  <si>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</si>
  <si>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</si>
  <si>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</si>
  <si>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</si>
  <si>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</si>
  <si>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</si>
  <si>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</si>
  <si>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</si>
  <si>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</si>
  <si>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</si>
  <si>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</si>
  <si>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</si>
  <si>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</si>
  <si>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</si>
  <si>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</si>
  <si>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</si>
  <si>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</si>
  <si>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</si>
  <si>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</si>
  <si>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</si>
  <si>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</si>
  <si>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</si>
  <si>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</si>
  <si>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</si>
  <si>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</si>
  <si>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</si>
  <si>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</si>
  <si>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</si>
  <si>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</si>
  <si>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</si>
  <si>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</si>
  <si>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</si>
  <si>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</si>
  <si>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</si>
  <si>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</si>
  <si>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</si>
  <si>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</si>
  <si>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</si>
  <si>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</si>
  <si>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</si>
  <si>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</si>
  <si>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</si>
  <si>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</si>
  <si>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</si>
  <si>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</si>
  <si>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</si>
  <si>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</si>
  <si>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</si>
  <si>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</si>
  <si>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</si>
  <si>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</si>
  <si>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</si>
  <si>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</si>
  <si>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</si>
  <si>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</si>
  <si>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</si>
  <si>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</si>
  <si>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</si>
  <si>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</si>
  <si>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</si>
  <si>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</si>
  <si>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</si>
  <si>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</si>
  <si>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</si>
  <si>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</si>
  <si>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</si>
  <si>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</si>
  <si>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</si>
  <si>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</si>
  <si>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</si>
  <si>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</si>
  <si>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</si>
  <si>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</si>
  <si>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</si>
  <si>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</si>
  <si>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</si>
  <si>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</si>
  <si>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</si>
  <si>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</si>
  <si>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</si>
  <si>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</si>
  <si>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</si>
  <si>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</si>
  <si>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</si>
  <si>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</si>
  <si>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</si>
  <si>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</si>
  <si>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</si>
  <si>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</si>
  <si>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</si>
  <si>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</si>
  <si>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</si>
  <si>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</si>
  <si>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</si>
  <si>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</si>
  <si>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</si>
  <si>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</si>
  <si>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</si>
  <si>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</si>
  <si>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</si>
  <si>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</si>
  <si>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</si>
  <si>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</si>
  <si>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</si>
  <si>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</si>
  <si>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</si>
  <si>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</si>
  <si>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</si>
  <si>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</si>
  <si>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</si>
  <si>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</si>
  <si>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</si>
  <si>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</si>
  <si>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</si>
  <si>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</si>
  <si>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</si>
  <si>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</si>
  <si>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</si>
  <si>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</si>
  <si>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</si>
  <si>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</si>
  <si>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</si>
  <si>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</si>
  <si>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</si>
  <si>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</si>
  <si>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</si>
  <si>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</si>
  <si>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</si>
  <si>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</si>
  <si>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</si>
  <si>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</si>
  <si>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</si>
  <si>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</si>
  <si>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</si>
  <si>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</si>
  <si>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</si>
  <si>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</si>
  <si>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</si>
  <si>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</si>
  <si>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</si>
  <si>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</si>
  <si>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</si>
  <si>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</si>
  <si>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</si>
  <si>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</si>
  <si>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</si>
  <si>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</si>
  <si>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</si>
  <si>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</si>
  <si>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</si>
  <si>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</si>
  <si>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</si>
  <si>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</si>
  <si>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</si>
  <si>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</si>
  <si>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</si>
  <si>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</si>
  <si>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</si>
  <si>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</si>
  <si>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</si>
  <si>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</si>
  <si>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</si>
  <si>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</si>
  <si>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</si>
  <si>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</si>
  <si>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</si>
  <si>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</si>
  <si>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</si>
  <si>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</si>
  <si>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</si>
  <si>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</si>
  <si>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</si>
  <si>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</si>
  <si>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</si>
  <si>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</si>
  <si>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</si>
  <si>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</si>
  <si>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</si>
  <si>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</si>
  <si>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</si>
  <si>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</si>
  <si>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</si>
  <si>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</si>
  <si>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</si>
  <si>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</si>
  <si>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</si>
  <si>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</si>
  <si>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</si>
  <si>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</si>
  <si>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</si>
  <si>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</si>
  <si>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</si>
  <si>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</si>
  <si>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</si>
  <si>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</si>
  <si>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</si>
  <si>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</si>
  <si>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</si>
  <si>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</si>
  <si>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</si>
  <si>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</si>
  <si>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</si>
  <si>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</si>
  <si>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</si>
  <si>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</si>
  <si>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</si>
  <si>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</si>
  <si>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</si>
  <si>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</si>
  <si>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</si>
  <si>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</si>
  <si>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</si>
  <si>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</si>
  <si>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</si>
  <si>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</si>
  <si>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</si>
  <si>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</si>
  <si>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</si>
  <si>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</si>
  <si>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</si>
  <si>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</si>
  <si>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</si>
  <si>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</si>
  <si>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</si>
  <si>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</si>
  <si>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</si>
  <si>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</si>
  <si>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</si>
  <si>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</si>
  <si>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</si>
  <si>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</si>
  <si>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</si>
  <si>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</si>
  <si>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</si>
  <si>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</si>
  <si>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</si>
  <si>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</si>
  <si>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</si>
  <si>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</si>
  <si>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</si>
  <si>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</si>
  <si>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</si>
  <si>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</si>
  <si>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</si>
  <si>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</si>
  <si>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</si>
  <si>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</si>
  <si>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</si>
  <si>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</si>
  <si>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</si>
  <si>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</si>
  <si>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</si>
  <si>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</si>
  <si>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</si>
  <si>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</si>
  <si>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</si>
  <si>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</si>
  <si>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</si>
  <si>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</si>
  <si>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</si>
  <si>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</si>
  <si>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</si>
  <si>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</si>
  <si>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</si>
  <si>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</si>
  <si>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</si>
  <si>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</si>
  <si>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</si>
  <si>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</si>
  <si>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</si>
  <si>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</si>
  <si>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</si>
  <si>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</si>
  <si>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</si>
  <si>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</si>
  <si>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</si>
  <si>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</si>
  <si>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</si>
  <si>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</si>
  <si>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</si>
  <si>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</si>
  <si>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</si>
  <si>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</si>
  <si>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</si>
  <si>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</si>
  <si>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</si>
  <si>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</si>
  <si>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</si>
  <si>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</si>
  <si>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</si>
  <si>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</si>
  <si>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</si>
  <si>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</si>
  <si>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</si>
  <si>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</si>
  <si>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</si>
  <si>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</si>
  <si>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</si>
  <si>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</si>
  <si>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</si>
  <si>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</si>
  <si>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</si>
  <si>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</si>
  <si>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</si>
  <si>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</si>
  <si>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</si>
  <si>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</si>
  <si>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</si>
  <si>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</si>
  <si>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</si>
  <si>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</si>
  <si>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</si>
  <si>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</si>
  <si>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</si>
  <si>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</si>
  <si>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</si>
  <si>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</si>
  <si>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</si>
  <si>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</si>
  <si>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</si>
  <si>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</si>
  <si>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</si>
  <si>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</si>
  <si>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</si>
  <si>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</si>
  <si>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</si>
  <si>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</si>
  <si>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</si>
  <si>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</si>
  <si>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</si>
  <si>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</si>
  <si>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</si>
  <si>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</si>
  <si>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</si>
  <si>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</si>
  <si>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</si>
  <si>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</si>
  <si>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</si>
  <si>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</si>
  <si>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</si>
  <si>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</si>
  <si>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</si>
  <si>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</si>
  <si>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</si>
  <si>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</si>
  <si>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</si>
  <si>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</si>
  <si>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</si>
  <si>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</si>
  <si>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</si>
  <si>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</si>
  <si>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</si>
  <si>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</si>
  <si>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</si>
  <si>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</si>
  <si>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</si>
  <si>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</si>
  <si>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</si>
  <si>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</si>
  <si>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</si>
  <si>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</si>
  <si>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</si>
  <si>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</si>
  <si>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</si>
  <si>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</si>
  <si>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</si>
  <si>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</si>
  <si>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</si>
  <si>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</si>
  <si>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</si>
  <si>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</si>
  <si>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</si>
  <si>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</si>
  <si>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</si>
  <si>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</si>
  <si>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</si>
  <si>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</si>
  <si>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</si>
  <si>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</si>
  <si>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</si>
  <si>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</si>
  <si>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</si>
  <si>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</si>
  <si>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</si>
  <si>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</si>
  <si>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</si>
  <si>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</si>
  <si>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</si>
  <si>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</si>
  <si>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</si>
  <si>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</si>
  <si>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</si>
  <si>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</si>
  <si>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</si>
  <si>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</si>
  <si>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</si>
  <si>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</si>
  <si>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</si>
  <si>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</si>
  <si>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</si>
  <si>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</si>
  <si>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</si>
  <si>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</si>
  <si>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</si>
  <si>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</si>
  <si>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</si>
  <si>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</si>
  <si>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</si>
  <si>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</si>
  <si>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</si>
  <si>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</si>
  <si>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</si>
  <si>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</si>
  <si>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</si>
  <si>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</si>
  <si>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</si>
  <si>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</si>
  <si>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</si>
  <si>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</si>
  <si>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</si>
  <si>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</si>
  <si>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</si>
  <si>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</si>
  <si>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</si>
  <si>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</si>
  <si>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</si>
  <si>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</si>
  <si>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</si>
  <si>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</si>
  <si>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</si>
  <si>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</si>
  <si>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</si>
  <si>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</si>
  <si>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</si>
  <si>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</si>
  <si>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</si>
  <si>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</si>
  <si>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</si>
  <si>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</si>
  <si>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</si>
  <si>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</si>
  <si>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</si>
  <si>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</si>
  <si>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</si>
  <si>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</si>
  <si>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</si>
  <si>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</si>
  <si>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</si>
  <si>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</si>
  <si>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</si>
  <si>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</si>
  <si>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</si>
  <si>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</si>
  <si>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</si>
  <si>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</si>
  <si>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</si>
  <si>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</si>
  <si>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</si>
  <si>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</si>
  <si>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</si>
  <si>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</si>
  <si>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</si>
  <si>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</si>
  <si>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</si>
  <si>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</si>
  <si>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</si>
  <si>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</si>
  <si>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</si>
  <si>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</si>
  <si>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</si>
  <si>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</si>
  <si>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</si>
  <si>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</si>
  <si>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</si>
  <si>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</si>
  <si>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</si>
  <si>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</si>
  <si>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</si>
  <si>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</si>
  <si>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</si>
  <si>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</si>
  <si>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</si>
  <si>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</si>
  <si>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</si>
  <si>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</si>
  <si>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</si>
  <si>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</si>
  <si>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</si>
  <si>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</si>
  <si>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</si>
  <si>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</si>
  <si>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</si>
  <si>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</si>
  <si>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</si>
  <si>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</si>
  <si>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</si>
  <si>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</si>
  <si>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</si>
  <si>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</si>
  <si>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</si>
  <si>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</si>
  <si>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</si>
  <si>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</si>
  <si>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</si>
  <si>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</si>
  <si>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</si>
  <si>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</si>
  <si>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</si>
  <si>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</si>
  <si>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</si>
  <si>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</si>
  <si>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</si>
  <si>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</si>
  <si>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</si>
  <si>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</si>
  <si>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</si>
  <si>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</si>
  <si>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</si>
  <si>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</si>
  <si>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</si>
  <si>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</si>
  <si>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</si>
  <si>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</si>
  <si>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Akram/Anil Sharma</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</si>
  <si>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</si>
  <si>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</si>
  <si>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</si>
  <si>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</si>
  <si>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</si>
  <si>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</si>
  <si>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</si>
  <si>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</si>
  <si>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</si>
  <si>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</si>
  <si>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</si>
  <si>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</si>
  <si>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</si>
  <si>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</si>
  <si>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</si>
  <si>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</si>
  <si>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</si>
  <si>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</si>
  <si>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</si>
  <si>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</si>
  <si>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</si>
  <si>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J-S(Jammu)</t>
  </si>
  <si>
    <t>Ramji Structure</t>
  </si>
  <si>
    <t>Due to ROW work hampered</t>
  </si>
  <si>
    <t>Boring/Dewatering u/p</t>
  </si>
  <si>
    <t>V Raj</t>
  </si>
  <si>
    <t>V-Raj</t>
  </si>
  <si>
    <t>Material Shifting</t>
  </si>
  <si>
    <t>DD+18
2MRC</t>
  </si>
  <si>
    <t>Sufiyan Ali-5</t>
  </si>
  <si>
    <t>Sufiyan Ali-6</t>
  </si>
  <si>
    <t>5,6,7,8,9&amp;10</t>
  </si>
  <si>
    <t>16&amp;17</t>
  </si>
  <si>
    <t>Prop Setting/PCC</t>
  </si>
  <si>
    <t>Work restart from 16-05-2026</t>
  </si>
  <si>
    <t>RK Singh</t>
  </si>
  <si>
    <t>Pit Marking</t>
  </si>
  <si>
    <t>Pit A,B,C - Casting Completed
Pit D-Prop Setting</t>
  </si>
  <si>
    <t>Pit C,D- Steel Binding WIP</t>
  </si>
  <si>
    <t>Pit C - Casting upto frustrum</t>
  </si>
  <si>
    <t>Excavation/Boring Dewatering u/p</t>
  </si>
  <si>
    <t>JRC Contractor</t>
  </si>
  <si>
    <t>Body u/p</t>
  </si>
  <si>
    <t>Pit A - Casting upto frustrum</t>
  </si>
  <si>
    <t>Cage Part</t>
  </si>
  <si>
    <t>Pit B,D - Casting Completed</t>
  </si>
  <si>
    <t>Pit A,C,D - Casting upto frustrum</t>
  </si>
  <si>
    <t>Pit B,C,D - Casting Completd</t>
  </si>
  <si>
    <t>Pit C - Steel Binding</t>
  </si>
  <si>
    <t>Pit C&amp;D -Prop Setting/PCC</t>
  </si>
  <si>
    <t>Pit A,B - Casting Completed
Pit C- Casting Completed</t>
  </si>
  <si>
    <t>Pit B,C- Casting upto frustrum
Pit A- Casting upto frustrum</t>
  </si>
  <si>
    <t>Pit B,D-  Casting upto frustrum
Pit A - Steel Binding
Pit C - Steel Binding</t>
  </si>
  <si>
    <t>Pit B-Prop Setting/PCC</t>
  </si>
  <si>
    <t>Middle Section</t>
  </si>
  <si>
    <t>Pit C - Casting Completed
Pit A - Casting upto frustrum
Pit B - Steel Binding</t>
  </si>
  <si>
    <t>Pit A,B,D - Casting Completed
Pit C -Steel Binding</t>
  </si>
  <si>
    <t>Pit B-Casting upto frustrum</t>
  </si>
  <si>
    <t>Cross Arm Fitting</t>
  </si>
  <si>
    <t>Pit A,B,D - Casting Completed
Pit C - Block Level</t>
  </si>
  <si>
    <t>Pit C -Excavation
Due to ROW work on hold</t>
  </si>
  <si>
    <t>Pit A- Casting upto frustrum</t>
  </si>
  <si>
    <t>Pit D-Casting upto 1st part chimney
Pit C - Casting upto 1st part chimney
Pit A - Casting Completed
Pit B- Excavation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</si>
</sst>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6" fillId="0" borderId="0" applyFont="0" applyFill="0" applyBorder="0" applyAlignment="0" applyProtection="0"/>
    <xf numFmtId="0" fontId="176" fillId="0" borderId="0"/>
    <xf numFmtId="164" fontId="176" fillId="0" borderId="0"/>
    <xf numFmtId="164" fontId="176" fillId="0" borderId="0"/>
    <xf numFmtId="164" fontId="176" fillId="0" borderId="0"/>
    <xf numFmtId="164" fontId="176" fillId="0" borderId="0"/>
    <xf numFmtId="0" fontId="145" fillId="0" borderId="0"/>
    <xf numFmtId="0" fontId="176" fillId="0" borderId="0"/>
    <xf numFmtId="0" fontId="175" fillId="0" borderId="0" applyProtection="0"/>
    <xf numFmtId="0" fontId="145" fillId="0" borderId="0"/>
    <xf numFmtId="0" fontId="145" fillId="0" borderId="0"/>
    <xf numFmtId="0" fontId="176" fillId="0" borderId="0"/>
    <xf numFmtId="0" fontId="122"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9" fontId="176" fillId="0" borderId="0" applyFont="0" applyFill="0" applyBorder="0" applyAlignment="0" applyProtection="0"/>
    <xf numFmtId="9" fontId="176" fillId="0" borderId="0" applyFont="0" applyFill="0" applyBorder="0" applyAlignment="0" applyProtection="0"/>
    <xf numFmtId="9" fontId="176" fillId="0" borderId="0" applyFont="0" applyFill="0" applyBorder="0" applyAlignment="0" applyProtection="0"/>
    <xf numFmtId="0" fontId="86" fillId="0" borderId="0"/>
    <xf numFmtId="0" fontId="85" fillId="0" borderId="0"/>
    <xf numFmtId="176" fontId="85" fillId="0" borderId="0" applyFont="0" applyFill="0" applyBorder="0" applyAlignment="0" applyProtection="0"/>
    <xf numFmtId="0" fontId="145" fillId="0" borderId="0"/>
    <xf numFmtId="0" fontId="84" fillId="0" borderId="0"/>
    <xf numFmtId="43" fontId="145" fillId="0" borderId="0" applyFont="0" applyFill="0" applyBorder="0" applyAlignment="0" applyProtection="0"/>
    <xf numFmtId="43" fontId="205" fillId="0" borderId="0" applyFont="0" applyFill="0" applyBorder="0" applyAlignment="0" applyProtection="0"/>
    <xf numFmtId="0" fontId="83" fillId="0" borderId="0"/>
    <xf numFmtId="0" fontId="82" fillId="0" borderId="0"/>
    <xf numFmtId="0" fontId="81" fillId="0" borderId="0"/>
    <xf numFmtId="0" fontId="77" fillId="0" borderId="0"/>
    <xf numFmtId="0" fontId="208" fillId="41" borderId="0" applyNumberFormat="0" applyBorder="0" applyAlignment="0" applyProtection="0"/>
    <xf numFmtId="43" fontId="62" fillId="0" borderId="0" applyFont="0" applyFill="0" applyBorder="0" applyAlignment="0" applyProtection="0"/>
    <xf numFmtId="0" fontId="61" fillId="0" borderId="0"/>
    <xf numFmtId="0" fontId="55" fillId="0" borderId="0"/>
    <xf numFmtId="176" fontId="55" fillId="0" borderId="0" applyFont="0" applyFill="0" applyBorder="0" applyAlignment="0" applyProtection="0"/>
    <xf numFmtId="9" fontId="55" fillId="0" borderId="0" applyFont="0" applyFill="0" applyBorder="0" applyAlignment="0" applyProtection="0"/>
    <xf numFmtId="0" fontId="145" fillId="0" borderId="0">
      <alignment vertical="center"/>
    </xf>
    <xf numFmtId="176" fontId="145" fillId="0" borderId="0" applyFont="0" applyFill="0" applyBorder="0" applyAlignment="0" applyProtection="0">
      <alignment vertical="center"/>
    </xf>
  </cellStyleXfs>
  <cellXfs count="1670">
    <xf numFmtId="0" fontId="0" fillId="0" borderId="0" xfId="0"/>
    <xf numFmtId="0" fontId="110" fillId="0" borderId="0" xfId="0" applyFont="1"/>
    <xf numFmtId="0" fontId="0" fillId="0" borderId="0" xfId="0" applyAlignment="1">
      <alignment horizontal="center"/>
    </xf>
    <xf numFmtId="0" fontId="117" fillId="2" borderId="0" xfId="18" applyFont="1" applyFill="1" applyAlignment="1">
      <alignment horizontal="center" vertical="center" wrapText="1"/>
    </xf>
    <xf numFmtId="0" fontId="117" fillId="2" borderId="0" xfId="18" applyFont="1" applyFill="1" applyAlignment="1">
      <alignment horizontal="center" vertical="center"/>
    </xf>
    <xf numFmtId="0" fontId="110" fillId="2" borderId="8" xfId="0" applyFont="1" applyFill="1" applyBorder="1" applyAlignment="1">
      <alignment horizontal="center" vertical="center"/>
    </xf>
    <xf numFmtId="0" fontId="117" fillId="2" borderId="0" xfId="18" applyFont="1" applyFill="1"/>
    <xf numFmtId="0" fontId="118" fillId="2" borderId="0" xfId="18" applyFont="1" applyFill="1" applyAlignment="1">
      <alignment horizontal="center"/>
    </xf>
    <xf numFmtId="0" fontId="117" fillId="2" borderId="0" xfId="18" applyFont="1" applyFill="1" applyAlignment="1">
      <alignment horizontal="center"/>
    </xf>
    <xf numFmtId="0" fontId="119" fillId="0" borderId="8" xfId="0" applyFont="1" applyBorder="1" applyAlignment="1">
      <alignment horizontal="center"/>
    </xf>
    <xf numFmtId="0" fontId="119" fillId="0" borderId="8" xfId="0" applyFont="1" applyBorder="1" applyAlignment="1">
      <alignment horizontal="center" vertical="center"/>
    </xf>
    <xf numFmtId="2" fontId="11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0" fillId="0" borderId="8" xfId="0" applyFont="1" applyBorder="1" applyAlignment="1">
      <alignment horizontal="center"/>
    </xf>
    <xf numFmtId="0" fontId="117" fillId="2" borderId="0" xfId="0" applyFont="1" applyFill="1" applyAlignment="1">
      <alignment horizontal="center" vertical="center"/>
    </xf>
    <xf numFmtId="0" fontId="117" fillId="2" borderId="8" xfId="0" applyFont="1" applyFill="1" applyBorder="1" applyAlignment="1">
      <alignment horizontal="center" vertical="center"/>
    </xf>
    <xf numFmtId="0" fontId="121" fillId="8" borderId="8" xfId="13" applyFont="1" applyFill="1" applyBorder="1" applyAlignment="1">
      <alignment horizontal="center" vertical="top" wrapText="1"/>
    </xf>
    <xf numFmtId="1" fontId="123" fillId="0" borderId="8" xfId="13" applyNumberFormat="1" applyFont="1" applyBorder="1" applyAlignment="1">
      <alignment horizontal="center" vertical="top" shrinkToFit="1"/>
    </xf>
    <xf numFmtId="0" fontId="121" fillId="0" borderId="8" xfId="13" applyFont="1" applyBorder="1" applyAlignment="1">
      <alignment horizontal="center" vertical="top" wrapText="1"/>
    </xf>
    <xf numFmtId="0" fontId="121" fillId="6" borderId="8" xfId="13" applyFont="1" applyFill="1" applyBorder="1" applyAlignment="1">
      <alignment horizontal="center" vertical="top" wrapText="1"/>
    </xf>
    <xf numFmtId="0" fontId="122" fillId="0" borderId="8" xfId="13" applyBorder="1" applyAlignment="1">
      <alignment horizontal="left" wrapText="1"/>
    </xf>
    <xf numFmtId="0" fontId="0" fillId="6" borderId="8" xfId="0" applyFill="1" applyBorder="1"/>
    <xf numFmtId="0" fontId="117" fillId="0" borderId="0" xfId="18" applyFont="1" applyAlignment="1">
      <alignment horizontal="center" vertical="center" wrapText="1"/>
    </xf>
    <xf numFmtId="0" fontId="0" fillId="0" borderId="7" xfId="0" applyBorder="1" applyAlignment="1">
      <alignment horizont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119" fillId="6" borderId="39" xfId="0" applyFont="1" applyFill="1" applyBorder="1" applyAlignment="1">
      <alignment horizontal="center" vertical="center"/>
    </xf>
    <xf numFmtId="0" fontId="119" fillId="6" borderId="28" xfId="0" applyFont="1" applyFill="1" applyBorder="1" applyAlignment="1">
      <alignment horizontal="left" vertical="center"/>
    </xf>
    <xf numFmtId="0" fontId="0" fillId="6" borderId="40" xfId="0" applyFill="1" applyBorder="1" applyAlignment="1">
      <alignment horizontal="center" vertical="center"/>
    </xf>
    <xf numFmtId="0" fontId="12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4" fillId="0" borderId="41" xfId="0" applyFont="1" applyBorder="1" applyAlignment="1">
      <alignment vertical="center" wrapText="1"/>
    </xf>
    <xf numFmtId="14" fontId="12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5" fillId="0" borderId="7" xfId="0" applyNumberFormat="1" applyFont="1" applyBorder="1" applyAlignment="1">
      <alignment horizontal="center" vertical="center" wrapText="1"/>
    </xf>
    <xf numFmtId="0" fontId="124" fillId="12" borderId="41" xfId="0" applyFont="1" applyFill="1" applyBorder="1" applyAlignment="1">
      <alignment vertical="center" wrapText="1"/>
    </xf>
    <xf numFmtId="0" fontId="119" fillId="6" borderId="35" xfId="0" applyFont="1" applyFill="1" applyBorder="1" applyAlignment="1">
      <alignment horizontal="center" vertical="center"/>
    </xf>
    <xf numFmtId="0" fontId="11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6" fillId="12" borderId="19" xfId="0" applyFont="1" applyFill="1" applyBorder="1" applyAlignment="1">
      <alignment vertical="center" wrapText="1"/>
    </xf>
    <xf numFmtId="14" fontId="0" fillId="0" borderId="7" xfId="0" applyNumberFormat="1" applyBorder="1" applyAlignment="1">
      <alignment horizontal="center" vertical="center"/>
    </xf>
    <xf numFmtId="0" fontId="120" fillId="6" borderId="36" xfId="0" applyFont="1" applyFill="1" applyBorder="1" applyAlignment="1">
      <alignment horizontal="center" vertical="center"/>
    </xf>
    <xf numFmtId="0" fontId="12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0" fillId="0" borderId="16" xfId="0" applyFont="1" applyBorder="1" applyAlignment="1">
      <alignment horizontal="center" vertical="center"/>
    </xf>
    <xf numFmtId="0" fontId="111" fillId="13" borderId="10" xfId="0" applyFont="1" applyFill="1" applyBorder="1" applyAlignment="1">
      <alignment horizontal="center" vertical="center"/>
    </xf>
    <xf numFmtId="0" fontId="119" fillId="13" borderId="32" xfId="0" applyFont="1" applyFill="1" applyBorder="1" applyAlignment="1">
      <alignment horizontal="center" vertical="center"/>
    </xf>
    <xf numFmtId="0" fontId="11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5" fillId="0" borderId="19" xfId="0" applyFont="1" applyBorder="1" applyAlignment="1">
      <alignment vertical="center" wrapText="1"/>
    </xf>
    <xf numFmtId="0" fontId="12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7" fillId="0" borderId="37" xfId="0" applyFont="1" applyBorder="1" applyAlignment="1">
      <alignment horizontal="center" vertical="center"/>
    </xf>
    <xf numFmtId="0" fontId="12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7" fillId="0" borderId="38" xfId="0" applyFont="1" applyBorder="1" applyAlignment="1">
      <alignment horizontal="center" vertical="center"/>
    </xf>
    <xf numFmtId="0" fontId="12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7" fillId="0" borderId="30" xfId="0" applyFont="1" applyBorder="1" applyAlignment="1">
      <alignment horizontal="center" vertical="center"/>
    </xf>
    <xf numFmtId="0" fontId="127" fillId="0" borderId="8" xfId="0" applyFont="1" applyBorder="1" applyAlignment="1">
      <alignment horizontal="center" vertical="center"/>
    </xf>
    <xf numFmtId="14" fontId="12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7" fillId="0" borderId="42" xfId="0" applyFont="1" applyBorder="1" applyAlignment="1">
      <alignment horizontal="center" vertical="center"/>
    </xf>
    <xf numFmtId="0" fontId="127" fillId="0" borderId="7" xfId="0" applyFont="1" applyBorder="1" applyAlignment="1">
      <alignment horizontal="center" vertical="center"/>
    </xf>
    <xf numFmtId="0" fontId="0" fillId="0" borderId="30" xfId="0" applyBorder="1"/>
    <xf numFmtId="14" fontId="12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8" fillId="0" borderId="0" xfId="0" applyFont="1" applyAlignment="1">
      <alignment horizontal="center" vertical="center"/>
    </xf>
    <xf numFmtId="0" fontId="128" fillId="0" borderId="3" xfId="0" applyFont="1" applyBorder="1"/>
    <xf numFmtId="0" fontId="128" fillId="0" borderId="0" xfId="0" applyFont="1"/>
    <xf numFmtId="0" fontId="112" fillId="0" borderId="0" xfId="0" applyFont="1" applyAlignment="1">
      <alignment horizontal="left"/>
    </xf>
    <xf numFmtId="0" fontId="112" fillId="15" borderId="8" xfId="0" applyFont="1" applyFill="1" applyBorder="1" applyAlignment="1">
      <alignment horizontal="center" vertical="center" wrapText="1"/>
    </xf>
    <xf numFmtId="0" fontId="112" fillId="15" borderId="8" xfId="0" applyFont="1" applyFill="1" applyBorder="1" applyAlignment="1">
      <alignment vertical="center" wrapText="1"/>
    </xf>
    <xf numFmtId="0" fontId="128" fillId="0" borderId="8" xfId="0" applyFont="1" applyBorder="1" applyAlignment="1">
      <alignment horizontal="center"/>
    </xf>
    <xf numFmtId="16" fontId="0" fillId="16" borderId="8" xfId="0" applyNumberFormat="1" applyFill="1" applyBorder="1" applyAlignment="1">
      <alignment horizontal="center"/>
    </xf>
    <xf numFmtId="16" fontId="128" fillId="16" borderId="8" xfId="0" applyNumberFormat="1" applyFont="1" applyFill="1" applyBorder="1" applyAlignment="1">
      <alignment horizontal="center"/>
    </xf>
    <xf numFmtId="166" fontId="0" fillId="0" borderId="8" xfId="0" applyNumberFormat="1" applyBorder="1" applyAlignment="1">
      <alignment horizontal="center"/>
    </xf>
    <xf numFmtId="166" fontId="128" fillId="0" borderId="8" xfId="0" applyNumberFormat="1" applyFont="1" applyBorder="1" applyAlignment="1">
      <alignment horizontal="center"/>
    </xf>
    <xf numFmtId="0" fontId="0" fillId="5" borderId="8" xfId="0" applyFill="1" applyBorder="1" applyAlignment="1">
      <alignment horizontal="center"/>
    </xf>
    <xf numFmtId="0" fontId="128" fillId="5" borderId="8" xfId="0" applyFont="1" applyFill="1" applyBorder="1" applyAlignment="1">
      <alignment horizontal="center"/>
    </xf>
    <xf numFmtId="16" fontId="128" fillId="17" borderId="8" xfId="0" applyNumberFormat="1" applyFont="1" applyFill="1" applyBorder="1" applyAlignment="1">
      <alignment horizontal="center"/>
    </xf>
    <xf numFmtId="0" fontId="128" fillId="0" borderId="8" xfId="0" applyFont="1" applyBorder="1"/>
    <xf numFmtId="0" fontId="129" fillId="0" borderId="0" xfId="0" applyFont="1"/>
    <xf numFmtId="1"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0" fontId="116" fillId="5" borderId="8" xfId="10" applyFont="1" applyFill="1" applyBorder="1" applyAlignment="1">
      <alignment horizontal="center" vertical="center"/>
    </xf>
    <xf numFmtId="168" fontId="116" fillId="0" borderId="8" xfId="10" applyNumberFormat="1" applyFont="1" applyBorder="1" applyAlignment="1">
      <alignment horizontal="center" vertical="center"/>
    </xf>
    <xf numFmtId="0" fontId="116" fillId="0" borderId="8" xfId="10" applyFont="1" applyBorder="1" applyAlignment="1">
      <alignment horizontal="center" vertical="center"/>
    </xf>
    <xf numFmtId="0" fontId="116" fillId="2" borderId="8" xfId="10" applyFont="1" applyFill="1" applyBorder="1" applyAlignment="1">
      <alignment horizontal="center" vertical="center"/>
    </xf>
    <xf numFmtId="0" fontId="116" fillId="5" borderId="44" xfId="10" applyFont="1" applyFill="1" applyBorder="1" applyAlignment="1">
      <alignment horizontal="center" vertical="center"/>
    </xf>
    <xf numFmtId="0" fontId="11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7" fillId="2" borderId="8" xfId="18" applyFont="1" applyFill="1" applyBorder="1" applyAlignment="1">
      <alignment horizontal="center"/>
    </xf>
    <xf numFmtId="0" fontId="0" fillId="6" borderId="7" xfId="0" applyFill="1" applyBorder="1" applyAlignment="1">
      <alignment horizontal="center"/>
    </xf>
    <xf numFmtId="0" fontId="117" fillId="2" borderId="8" xfId="18" applyFont="1" applyFill="1" applyBorder="1" applyAlignment="1">
      <alignment horizontal="center" vertical="center"/>
    </xf>
    <xf numFmtId="0" fontId="0" fillId="5" borderId="8" xfId="0" applyFill="1" applyBorder="1" applyAlignment="1">
      <alignment horizontal="center" vertical="center"/>
    </xf>
    <xf numFmtId="167" fontId="116" fillId="6" borderId="15" xfId="10" applyNumberFormat="1" applyFont="1" applyFill="1" applyBorder="1" applyAlignment="1">
      <alignment horizontal="center" vertical="center" wrapText="1"/>
    </xf>
    <xf numFmtId="167" fontId="116" fillId="6" borderId="8" xfId="10" applyNumberFormat="1" applyFont="1" applyFill="1" applyBorder="1" applyAlignment="1">
      <alignment horizontal="center" vertical="center" wrapText="1"/>
    </xf>
    <xf numFmtId="168" fontId="116" fillId="6" borderId="8" xfId="10" applyNumberFormat="1" applyFont="1" applyFill="1" applyBorder="1" applyAlignment="1">
      <alignment horizontal="center" vertical="center"/>
    </xf>
    <xf numFmtId="168" fontId="116" fillId="6" borderId="15" xfId="10" applyNumberFormat="1" applyFont="1" applyFill="1" applyBorder="1" applyAlignment="1">
      <alignment horizontal="center" vertical="center"/>
    </xf>
    <xf numFmtId="0" fontId="116" fillId="6" borderId="15" xfId="10" applyFont="1" applyFill="1" applyBorder="1" applyAlignment="1">
      <alignment horizontal="center" vertical="center"/>
    </xf>
    <xf numFmtId="1" fontId="131" fillId="0" borderId="8" xfId="10" applyNumberFormat="1" applyFont="1" applyBorder="1" applyAlignment="1">
      <alignment horizontal="center" vertical="center" wrapText="1"/>
    </xf>
    <xf numFmtId="0" fontId="131" fillId="0" borderId="8" xfId="10" applyFont="1" applyBorder="1" applyAlignment="1">
      <alignment horizontal="center" vertical="center"/>
    </xf>
    <xf numFmtId="167" fontId="131" fillId="0" borderId="8" xfId="10" applyNumberFormat="1" applyFont="1" applyBorder="1" applyAlignment="1">
      <alignment horizontal="center" vertical="center" wrapText="1"/>
    </xf>
    <xf numFmtId="168" fontId="131" fillId="0" borderId="8" xfId="10" applyNumberFormat="1" applyFont="1" applyBorder="1" applyAlignment="1">
      <alignment horizontal="center" vertical="center"/>
    </xf>
    <xf numFmtId="0" fontId="130" fillId="6" borderId="8" xfId="10" applyFont="1" applyFill="1" applyBorder="1" applyAlignment="1">
      <alignment horizontal="center" vertical="center" wrapText="1"/>
    </xf>
    <xf numFmtId="0" fontId="116" fillId="6" borderId="8" xfId="10" applyFont="1" applyFill="1" applyBorder="1" applyAlignment="1">
      <alignment horizontal="center" vertical="center"/>
    </xf>
    <xf numFmtId="0" fontId="116" fillId="0" borderId="44" xfId="10" applyFont="1" applyBorder="1" applyAlignment="1">
      <alignment horizontal="center" vertical="center"/>
    </xf>
    <xf numFmtId="0" fontId="131" fillId="0" borderId="8" xfId="10" applyFont="1" applyBorder="1" applyAlignment="1">
      <alignment horizontal="center" vertical="center" wrapText="1"/>
    </xf>
    <xf numFmtId="49"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xf>
    <xf numFmtId="0" fontId="130" fillId="0" borderId="0" xfId="10" applyFont="1" applyAlignment="1">
      <alignment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115" fillId="0" borderId="0" xfId="10" applyFont="1" applyAlignment="1">
      <alignment horizontal="left" vertical="center"/>
    </xf>
    <xf numFmtId="0" fontId="115" fillId="0" borderId="0" xfId="10" applyFont="1" applyAlignment="1">
      <alignment vertical="center"/>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168" fontId="113" fillId="0" borderId="0" xfId="10" applyNumberFormat="1" applyFont="1" applyAlignment="1">
      <alignment horizontal="center" vertical="center" wrapText="1"/>
    </xf>
    <xf numFmtId="0" fontId="113" fillId="0" borderId="0" xfId="10" applyFont="1" applyAlignment="1">
      <alignment horizontal="center" vertical="center" wrapText="1"/>
    </xf>
    <xf numFmtId="0" fontId="133" fillId="0" borderId="0" xfId="10" applyFont="1" applyAlignment="1">
      <alignment vertical="center"/>
    </xf>
    <xf numFmtId="168" fontId="133" fillId="0" borderId="0" xfId="10" applyNumberFormat="1" applyFont="1" applyAlignment="1">
      <alignment horizontal="center" vertical="center"/>
    </xf>
    <xf numFmtId="0" fontId="133" fillId="0" borderId="0" xfId="10" applyFont="1" applyAlignment="1">
      <alignment horizontal="center" vertical="center"/>
    </xf>
    <xf numFmtId="0" fontId="116" fillId="0" borderId="8" xfId="10" applyFont="1" applyBorder="1" applyAlignment="1">
      <alignment vertical="center"/>
    </xf>
    <xf numFmtId="0" fontId="117" fillId="0" borderId="8" xfId="18" applyFont="1" applyBorder="1" applyAlignment="1">
      <alignment horizontal="center"/>
    </xf>
    <xf numFmtId="0" fontId="116" fillId="5" borderId="7" xfId="10" applyFont="1" applyFill="1" applyBorder="1" applyAlignment="1">
      <alignment horizontal="center" vertical="center"/>
    </xf>
    <xf numFmtId="0" fontId="117" fillId="2" borderId="7" xfId="18" applyFont="1" applyFill="1" applyBorder="1" applyAlignment="1">
      <alignment horizontal="center"/>
    </xf>
    <xf numFmtId="166" fontId="116" fillId="0" borderId="0" xfId="10" applyNumberFormat="1" applyFont="1" applyAlignment="1">
      <alignment vertical="center"/>
    </xf>
    <xf numFmtId="0" fontId="117" fillId="6" borderId="8" xfId="18" applyFont="1" applyFill="1" applyBorder="1" applyAlignment="1">
      <alignment horizontal="center" vertical="center"/>
    </xf>
    <xf numFmtId="0" fontId="116" fillId="0" borderId="7" xfId="10" applyFont="1" applyBorder="1" applyAlignment="1">
      <alignment vertical="center"/>
    </xf>
    <xf numFmtId="0" fontId="116" fillId="0" borderId="12" xfId="10" applyFont="1" applyBorder="1" applyAlignment="1">
      <alignment horizontal="center" vertical="center"/>
    </xf>
    <xf numFmtId="17" fontId="116" fillId="6" borderId="8" xfId="10" applyNumberFormat="1" applyFont="1" applyFill="1" applyBorder="1" applyAlignment="1">
      <alignment horizontal="center" vertical="center"/>
    </xf>
    <xf numFmtId="1" fontId="116" fillId="0" borderId="7" xfId="10" applyNumberFormat="1" applyFont="1" applyBorder="1" applyAlignment="1">
      <alignment horizontal="center" vertical="center" wrapText="1"/>
    </xf>
    <xf numFmtId="168" fontId="116" fillId="0" borderId="7" xfId="10" applyNumberFormat="1" applyFont="1" applyBorder="1" applyAlignment="1">
      <alignment horizontal="center" vertical="center"/>
    </xf>
    <xf numFmtId="166" fontId="130" fillId="0" borderId="8" xfId="10" applyNumberFormat="1" applyFont="1" applyBorder="1" applyAlignment="1">
      <alignment horizontal="center" vertical="center"/>
    </xf>
    <xf numFmtId="0" fontId="130" fillId="5" borderId="8" xfId="10" applyFont="1" applyFill="1" applyBorder="1" applyAlignment="1">
      <alignment horizontal="center" vertical="center" wrapText="1"/>
    </xf>
    <xf numFmtId="17" fontId="116" fillId="6" borderId="7" xfId="10" applyNumberFormat="1" applyFont="1" applyFill="1" applyBorder="1" applyAlignment="1">
      <alignment horizontal="center" vertical="center" wrapText="1"/>
    </xf>
    <xf numFmtId="168" fontId="116" fillId="2" borderId="8" xfId="10" applyNumberFormat="1" applyFont="1" applyFill="1" applyBorder="1" applyAlignment="1">
      <alignment horizontal="center" vertical="center"/>
    </xf>
    <xf numFmtId="0" fontId="117" fillId="6" borderId="8" xfId="0" applyFont="1" applyFill="1" applyBorder="1" applyAlignment="1">
      <alignment horizontal="center" vertical="center"/>
    </xf>
    <xf numFmtId="0" fontId="117" fillId="6" borderId="0" xfId="0" applyFont="1" applyFill="1" applyAlignment="1">
      <alignment horizontal="center" vertical="center"/>
    </xf>
    <xf numFmtId="0" fontId="116" fillId="18" borderId="8" xfId="10" applyFont="1" applyFill="1" applyBorder="1" applyAlignment="1">
      <alignment horizontal="center" vertical="center"/>
    </xf>
    <xf numFmtId="0" fontId="116" fillId="6" borderId="7" xfId="10" applyFont="1" applyFill="1" applyBorder="1" applyAlignment="1">
      <alignment horizontal="center" vertical="center"/>
    </xf>
    <xf numFmtId="0" fontId="116" fillId="4" borderId="8" xfId="10" applyFont="1" applyFill="1" applyBorder="1" applyAlignment="1">
      <alignment horizontal="center" vertical="center"/>
    </xf>
    <xf numFmtId="0" fontId="116" fillId="4" borderId="8" xfId="10" applyFont="1" applyFill="1" applyBorder="1" applyAlignment="1">
      <alignment vertical="center" wrapText="1"/>
    </xf>
    <xf numFmtId="168" fontId="116" fillId="19" borderId="8" xfId="10" applyNumberFormat="1" applyFont="1" applyFill="1" applyBorder="1" applyAlignment="1">
      <alignment horizontal="center" vertical="center"/>
    </xf>
    <xf numFmtId="0" fontId="116" fillId="0" borderId="11" xfId="10" applyFont="1" applyBorder="1" applyAlignment="1">
      <alignment horizontal="center" vertical="center"/>
    </xf>
    <xf numFmtId="0" fontId="116" fillId="6" borderId="0" xfId="10" applyFont="1" applyFill="1" applyAlignment="1">
      <alignment horizontal="center" vertical="center"/>
    </xf>
    <xf numFmtId="0" fontId="130" fillId="0" borderId="7" xfId="10" applyFont="1" applyBorder="1" applyAlignment="1">
      <alignment horizontal="center" vertical="center" wrapText="1"/>
    </xf>
    <xf numFmtId="0" fontId="116" fillId="0" borderId="32" xfId="10" applyFont="1" applyBorder="1" applyAlignment="1">
      <alignment vertical="center"/>
    </xf>
    <xf numFmtId="0" fontId="116" fillId="20" borderId="8" xfId="10" applyFont="1" applyFill="1" applyBorder="1" applyAlignment="1">
      <alignment horizontal="center" vertical="center"/>
    </xf>
    <xf numFmtId="16" fontId="116" fillId="6" borderId="8" xfId="10" applyNumberFormat="1" applyFont="1" applyFill="1" applyBorder="1" applyAlignment="1">
      <alignment horizontal="center" vertical="center"/>
    </xf>
    <xf numFmtId="0" fontId="116" fillId="5" borderId="0" xfId="10" applyFont="1" applyFill="1" applyAlignment="1">
      <alignment horizontal="center" vertical="center"/>
    </xf>
    <xf numFmtId="0" fontId="116" fillId="0" borderId="11" xfId="10" applyFont="1" applyBorder="1" applyAlignment="1">
      <alignment vertical="center"/>
    </xf>
    <xf numFmtId="0" fontId="116" fillId="0" borderId="12" xfId="10" applyFont="1" applyBorder="1" applyAlignment="1">
      <alignment vertical="center"/>
    </xf>
    <xf numFmtId="0" fontId="116" fillId="0" borderId="15" xfId="10" applyFont="1" applyBorder="1" applyAlignment="1">
      <alignment vertical="center"/>
    </xf>
    <xf numFmtId="16" fontId="116" fillId="6" borderId="0" xfId="10" applyNumberFormat="1" applyFont="1" applyFill="1" applyAlignment="1">
      <alignment vertical="center"/>
    </xf>
    <xf numFmtId="0" fontId="116" fillId="2" borderId="0" xfId="10" applyFont="1" applyFill="1" applyAlignment="1">
      <alignment vertical="center"/>
    </xf>
    <xf numFmtId="0" fontId="116" fillId="0" borderId="15" xfId="10" applyFont="1" applyBorder="1" applyAlignment="1">
      <alignment horizontal="center" vertical="center"/>
    </xf>
    <xf numFmtId="0" fontId="131" fillId="0" borderId="0" xfId="10" applyFont="1" applyAlignment="1">
      <alignment vertical="center"/>
    </xf>
    <xf numFmtId="168" fontId="116" fillId="0" borderId="15" xfId="10" applyNumberFormat="1" applyFont="1" applyBorder="1" applyAlignment="1">
      <alignment horizontal="center" vertical="center"/>
    </xf>
    <xf numFmtId="0" fontId="116" fillId="2" borderId="7" xfId="10" applyFont="1" applyFill="1" applyBorder="1" applyAlignment="1">
      <alignment horizontal="center" vertical="center"/>
    </xf>
    <xf numFmtId="0" fontId="134" fillId="2" borderId="0" xfId="10" applyFont="1" applyFill="1" applyAlignment="1">
      <alignment vertical="center"/>
    </xf>
    <xf numFmtId="0" fontId="134" fillId="0" borderId="0" xfId="10" applyFont="1" applyAlignment="1">
      <alignment vertical="center"/>
    </xf>
    <xf numFmtId="17" fontId="116" fillId="6" borderId="7" xfId="10" applyNumberFormat="1" applyFont="1" applyFill="1" applyBorder="1" applyAlignment="1">
      <alignment horizontal="center" vertical="center"/>
    </xf>
    <xf numFmtId="0" fontId="116" fillId="21" borderId="8" xfId="0" applyFont="1" applyFill="1" applyBorder="1" applyAlignment="1">
      <alignment horizontal="center" vertical="center"/>
    </xf>
    <xf numFmtId="0" fontId="116" fillId="0" borderId="8" xfId="0" applyFont="1" applyBorder="1" applyAlignment="1">
      <alignment horizontal="center" vertical="center"/>
    </xf>
    <xf numFmtId="0" fontId="113" fillId="0" borderId="8" xfId="10" applyFont="1" applyBorder="1" applyAlignment="1">
      <alignment horizontal="center" vertical="center"/>
    </xf>
    <xf numFmtId="0" fontId="135" fillId="22" borderId="8" xfId="0" applyFont="1" applyFill="1" applyBorder="1" applyAlignment="1">
      <alignment horizontal="center" vertical="center"/>
    </xf>
    <xf numFmtId="0" fontId="120" fillId="0" borderId="8" xfId="10" applyFont="1" applyBorder="1" applyAlignment="1">
      <alignment horizontal="center" vertical="center"/>
    </xf>
    <xf numFmtId="168" fontId="120" fillId="0" borderId="8" xfId="10" applyNumberFormat="1" applyFont="1" applyBorder="1" applyAlignment="1">
      <alignment horizontal="center" vertical="center"/>
    </xf>
    <xf numFmtId="168" fontId="120" fillId="0" borderId="0" xfId="10" applyNumberFormat="1" applyFont="1" applyAlignment="1">
      <alignment horizontal="center" vertical="center"/>
    </xf>
    <xf numFmtId="0" fontId="134" fillId="0" borderId="0" xfId="10" applyFont="1" applyAlignment="1">
      <alignment horizontal="center" vertical="center"/>
    </xf>
    <xf numFmtId="0" fontId="131" fillId="0" borderId="0" xfId="10" applyFont="1" applyAlignment="1">
      <alignment vertical="center" wrapText="1"/>
    </xf>
    <xf numFmtId="0" fontId="130" fillId="0" borderId="0" xfId="10" applyFont="1" applyAlignment="1">
      <alignment horizontal="center" vertical="center" wrapText="1"/>
    </xf>
    <xf numFmtId="0" fontId="117" fillId="5" borderId="8" xfId="0" applyFont="1" applyFill="1" applyBorder="1" applyAlignment="1">
      <alignment horizontal="center" vertical="center"/>
    </xf>
    <xf numFmtId="0" fontId="113" fillId="5" borderId="8" xfId="10" applyFont="1" applyFill="1" applyBorder="1" applyAlignment="1">
      <alignment horizontal="center" vertical="center"/>
    </xf>
    <xf numFmtId="0" fontId="114" fillId="2" borderId="8" xfId="0" applyFont="1" applyFill="1" applyBorder="1" applyAlignment="1">
      <alignment horizontal="center" vertical="center"/>
    </xf>
    <xf numFmtId="0" fontId="114" fillId="5" borderId="8" xfId="0" applyFont="1" applyFill="1" applyBorder="1" applyAlignment="1">
      <alignment horizontal="center" vertical="center"/>
    </xf>
    <xf numFmtId="0" fontId="110" fillId="2" borderId="8" xfId="0" applyFont="1" applyFill="1" applyBorder="1" applyAlignment="1">
      <alignment horizontal="center"/>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49" fontId="136" fillId="10" borderId="3" xfId="0" applyNumberFormat="1" applyFont="1" applyFill="1" applyBorder="1" applyAlignment="1">
      <alignment vertical="center" wrapText="1"/>
    </xf>
    <xf numFmtId="49" fontId="136" fillId="10" borderId="0" xfId="0" applyNumberFormat="1" applyFont="1" applyFill="1" applyAlignment="1">
      <alignment vertical="center" wrapText="1"/>
    </xf>
    <xf numFmtId="0" fontId="136" fillId="10" borderId="0" xfId="0" applyFont="1" applyFill="1" applyAlignment="1">
      <alignment horizontal="center" vertical="center" wrapText="1"/>
    </xf>
    <xf numFmtId="49" fontId="13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8" fillId="6" borderId="8" xfId="0" applyNumberFormat="1" applyFont="1" applyFill="1" applyBorder="1" applyAlignment="1">
      <alignment horizontal="center" vertical="center" wrapText="1"/>
    </xf>
    <xf numFmtId="0" fontId="139" fillId="6" borderId="8" xfId="0" applyFont="1" applyFill="1" applyBorder="1" applyAlignment="1">
      <alignment horizontal="center" vertical="center" wrapText="1"/>
    </xf>
    <xf numFmtId="49" fontId="139" fillId="9" borderId="8" xfId="0" applyNumberFormat="1" applyFont="1" applyFill="1" applyBorder="1" applyAlignment="1">
      <alignment horizontal="center" vertical="center" wrapText="1"/>
    </xf>
    <xf numFmtId="49" fontId="138" fillId="0" borderId="8" xfId="0" applyNumberFormat="1" applyFont="1" applyBorder="1" applyAlignment="1">
      <alignment horizontal="center" vertical="center" wrapText="1"/>
    </xf>
    <xf numFmtId="2" fontId="139" fillId="0" borderId="8" xfId="0" applyNumberFormat="1" applyFont="1" applyBorder="1" applyAlignment="1">
      <alignment horizontal="center" vertical="center" wrapText="1"/>
    </xf>
    <xf numFmtId="0" fontId="139" fillId="0" borderId="8" xfId="0" applyFont="1" applyBorder="1" applyAlignment="1">
      <alignment horizontal="center" vertical="center" wrapText="1"/>
    </xf>
    <xf numFmtId="2" fontId="138" fillId="6" borderId="8" xfId="0" applyNumberFormat="1"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2" fontId="138" fillId="0" borderId="8" xfId="0" applyNumberFormat="1" applyFont="1" applyBorder="1" applyAlignment="1">
      <alignment horizontal="center" vertical="center" wrapText="1"/>
    </xf>
    <xf numFmtId="49" fontId="139" fillId="0" borderId="8" xfId="0" applyNumberFormat="1" applyFont="1" applyBorder="1" applyAlignment="1">
      <alignment horizontal="center" vertical="center" wrapText="1"/>
    </xf>
    <xf numFmtId="0" fontId="140" fillId="6" borderId="8" xfId="0" applyFont="1" applyFill="1" applyBorder="1" applyAlignment="1">
      <alignment horizontal="center" vertical="center"/>
    </xf>
    <xf numFmtId="0" fontId="140" fillId="9" borderId="8" xfId="0" applyFont="1" applyFill="1" applyBorder="1" applyAlignment="1">
      <alignment horizontal="center" vertical="center"/>
    </xf>
    <xf numFmtId="2" fontId="139" fillId="6"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xf>
    <xf numFmtId="0" fontId="138" fillId="0" borderId="8" xfId="0" applyFont="1" applyBorder="1" applyAlignment="1">
      <alignment horizontal="center" vertical="center"/>
    </xf>
    <xf numFmtId="49" fontId="136" fillId="19" borderId="26" xfId="0" applyNumberFormat="1" applyFont="1" applyFill="1" applyBorder="1" applyAlignment="1">
      <alignment horizontal="center" vertical="center" wrapText="1"/>
    </xf>
    <xf numFmtId="49" fontId="136" fillId="10" borderId="17" xfId="0" applyNumberFormat="1" applyFont="1" applyFill="1" applyBorder="1" applyAlignment="1">
      <alignment vertical="center" wrapText="1"/>
    </xf>
    <xf numFmtId="166" fontId="119" fillId="10" borderId="0" xfId="0" applyNumberFormat="1" applyFont="1" applyFill="1" applyAlignment="1">
      <alignment horizontal="center" vertical="center"/>
    </xf>
    <xf numFmtId="49" fontId="136" fillId="10" borderId="44" xfId="0" applyNumberFormat="1" applyFont="1" applyFill="1" applyBorder="1" applyAlignment="1">
      <alignment horizontal="center" vertical="center" wrapText="1"/>
    </xf>
    <xf numFmtId="49" fontId="136" fillId="10" borderId="33" xfId="0" applyNumberFormat="1" applyFont="1" applyFill="1" applyBorder="1" applyAlignment="1">
      <alignment vertical="center" wrapText="1"/>
    </xf>
    <xf numFmtId="0" fontId="136" fillId="10" borderId="33" xfId="0" applyFont="1" applyFill="1" applyBorder="1" applyAlignment="1">
      <alignment horizontal="center" vertical="center" wrapText="1"/>
    </xf>
    <xf numFmtId="166" fontId="137" fillId="9" borderId="8" xfId="0" applyNumberFormat="1" applyFont="1" applyFill="1" applyBorder="1" applyAlignment="1">
      <alignment horizontal="center" vertical="center"/>
    </xf>
    <xf numFmtId="49" fontId="138" fillId="9" borderId="33" xfId="0" applyNumberFormat="1" applyFont="1" applyFill="1" applyBorder="1" applyAlignment="1">
      <alignment horizontal="center" vertical="center" wrapText="1"/>
    </xf>
    <xf numFmtId="166" fontId="141" fillId="6"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49" fontId="138" fillId="0" borderId="33"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0" fontId="119" fillId="6" borderId="8" xfId="0" applyFont="1" applyFill="1" applyBorder="1" applyAlignment="1">
      <alignment horizontal="center" vertical="center"/>
    </xf>
    <xf numFmtId="166" fontId="119" fillId="6" borderId="8" xfId="0" applyNumberFormat="1" applyFont="1" applyFill="1" applyBorder="1" applyAlignment="1">
      <alignment horizontal="center" vertical="center"/>
    </xf>
    <xf numFmtId="166" fontId="137"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37" fillId="0" borderId="8" xfId="0" applyFont="1" applyBorder="1" applyAlignment="1">
      <alignment horizontal="center" vertical="center"/>
    </xf>
    <xf numFmtId="0" fontId="137" fillId="9" borderId="8" xfId="0" applyFont="1" applyFill="1" applyBorder="1" applyAlignment="1">
      <alignment horizontal="center" vertical="center"/>
    </xf>
    <xf numFmtId="2" fontId="137" fillId="9" borderId="8" xfId="0" applyNumberFormat="1" applyFont="1" applyFill="1" applyBorder="1" applyAlignment="1">
      <alignment horizontal="center" vertical="center"/>
    </xf>
    <xf numFmtId="0" fontId="141"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2" fontId="137" fillId="4"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0" fontId="137" fillId="0" borderId="33" xfId="0" applyFont="1" applyBorder="1" applyAlignment="1">
      <alignment horizontal="center" vertical="center"/>
    </xf>
    <xf numFmtId="2" fontId="138" fillId="9" borderId="33" xfId="0" applyNumberFormat="1" applyFont="1" applyFill="1" applyBorder="1" applyAlignment="1">
      <alignment horizontal="center" vertical="center" wrapText="1"/>
    </xf>
    <xf numFmtId="0" fontId="139" fillId="9" borderId="33" xfId="0"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166" fontId="139" fillId="0" borderId="8" xfId="0" applyNumberFormat="1" applyFont="1" applyBorder="1" applyAlignment="1">
      <alignment horizontal="center" vertical="center" wrapText="1"/>
    </xf>
    <xf numFmtId="0" fontId="141" fillId="0" borderId="8" xfId="0" applyFont="1" applyBorder="1" applyAlignment="1">
      <alignment horizontal="center" vertical="center"/>
    </xf>
    <xf numFmtId="166" fontId="138" fillId="0" borderId="8" xfId="0" applyNumberFormat="1" applyFont="1" applyBorder="1" applyAlignment="1">
      <alignment horizontal="center" vertical="center" wrapText="1"/>
    </xf>
    <xf numFmtId="166" fontId="138" fillId="9" borderId="8" xfId="0" applyNumberFormat="1" applyFont="1" applyFill="1" applyBorder="1" applyAlignment="1">
      <alignment horizontal="center" vertical="center" wrapText="1"/>
    </xf>
    <xf numFmtId="0" fontId="139" fillId="9" borderId="8" xfId="0" applyFont="1" applyFill="1" applyBorder="1" applyAlignment="1">
      <alignment horizontal="center" vertical="center" wrapText="1"/>
    </xf>
    <xf numFmtId="2" fontId="139" fillId="9" borderId="8"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33" xfId="0" applyFont="1" applyBorder="1" applyAlignment="1">
      <alignment horizontal="center" vertical="center" wrapText="1"/>
    </xf>
    <xf numFmtId="0" fontId="138" fillId="5" borderId="8" xfId="0" applyFont="1" applyFill="1" applyBorder="1" applyAlignment="1">
      <alignment horizontal="center" vertical="center"/>
    </xf>
    <xf numFmtId="166" fontId="138" fillId="5" borderId="33" xfId="0" applyNumberFormat="1" applyFont="1" applyFill="1" applyBorder="1" applyAlignment="1">
      <alignment horizontal="center" vertical="center" wrapText="1"/>
    </xf>
    <xf numFmtId="2" fontId="138" fillId="5" borderId="33" xfId="0" applyNumberFormat="1" applyFont="1" applyFill="1" applyBorder="1" applyAlignment="1">
      <alignment horizontal="center" vertical="center" wrapText="1"/>
    </xf>
    <xf numFmtId="0" fontId="139" fillId="5" borderId="33" xfId="0" applyFont="1" applyFill="1" applyBorder="1" applyAlignment="1">
      <alignment horizontal="center" vertical="center" wrapText="1"/>
    </xf>
    <xf numFmtId="2" fontId="138" fillId="0" borderId="33" xfId="0" applyNumberFormat="1" applyFont="1" applyBorder="1" applyAlignment="1">
      <alignment horizontal="center" vertical="center" wrapText="1"/>
    </xf>
    <xf numFmtId="49" fontId="139" fillId="6"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49" fontId="138" fillId="4"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166" fontId="141" fillId="9" borderId="33" xfId="0" applyNumberFormat="1" applyFont="1" applyFill="1" applyBorder="1" applyAlignment="1">
      <alignment horizontal="center" vertical="center"/>
    </xf>
    <xf numFmtId="169" fontId="138" fillId="9" borderId="33" xfId="0" applyNumberFormat="1" applyFont="1" applyFill="1" applyBorder="1" applyAlignment="1">
      <alignment horizontal="center" vertical="center" wrapText="1"/>
    </xf>
    <xf numFmtId="14" fontId="138"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xf>
    <xf numFmtId="169" fontId="138" fillId="5" borderId="8" xfId="0" applyNumberFormat="1" applyFont="1" applyFill="1" applyBorder="1" applyAlignment="1">
      <alignment horizontal="center" vertical="center" wrapText="1"/>
    </xf>
    <xf numFmtId="169" fontId="138" fillId="0" borderId="8" xfId="0" applyNumberFormat="1" applyFont="1" applyBorder="1" applyAlignment="1">
      <alignment horizontal="center" vertical="center" wrapText="1"/>
    </xf>
    <xf numFmtId="169" fontId="138"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xf>
    <xf numFmtId="169" fontId="138" fillId="0" borderId="33" xfId="0" applyNumberFormat="1" applyFont="1" applyBorder="1" applyAlignment="1">
      <alignment horizontal="center" vertical="center" wrapText="1"/>
    </xf>
    <xf numFmtId="166" fontId="141" fillId="5" borderId="33" xfId="0" applyNumberFormat="1" applyFont="1" applyFill="1" applyBorder="1" applyAlignment="1">
      <alignment horizontal="center" vertical="center"/>
    </xf>
    <xf numFmtId="49" fontId="138" fillId="5" borderId="33" xfId="0" applyNumberFormat="1" applyFont="1" applyFill="1" applyBorder="1" applyAlignment="1">
      <alignment horizontal="center" vertical="center" wrapText="1"/>
    </xf>
    <xf numFmtId="169" fontId="138" fillId="5" borderId="33" xfId="0" applyNumberFormat="1" applyFont="1" applyFill="1" applyBorder="1" applyAlignment="1">
      <alignment horizontal="center" vertical="center" wrapText="1"/>
    </xf>
    <xf numFmtId="166" fontId="138" fillId="9" borderId="33" xfId="0" applyNumberFormat="1" applyFont="1" applyFill="1" applyBorder="1" applyAlignment="1">
      <alignment horizontal="center" vertical="center" wrapText="1"/>
    </xf>
    <xf numFmtId="49" fontId="138" fillId="6" borderId="33" xfId="0" applyNumberFormat="1" applyFont="1" applyFill="1" applyBorder="1" applyAlignment="1">
      <alignment horizontal="center" vertical="center" wrapText="1"/>
    </xf>
    <xf numFmtId="166" fontId="139" fillId="0" borderId="33" xfId="0" applyNumberFormat="1" applyFont="1" applyBorder="1" applyAlignment="1">
      <alignment horizontal="center" vertical="center" wrapText="1"/>
    </xf>
    <xf numFmtId="0" fontId="137" fillId="9" borderId="33" xfId="0" applyFont="1" applyFill="1" applyBorder="1" applyAlignment="1">
      <alignment horizontal="center" vertical="center"/>
    </xf>
    <xf numFmtId="0" fontId="138" fillId="9" borderId="33" xfId="0" applyFont="1" applyFill="1" applyBorder="1" applyAlignment="1">
      <alignment horizontal="center" vertical="center"/>
    </xf>
    <xf numFmtId="166" fontId="137" fillId="9" borderId="33" xfId="0" applyNumberFormat="1" applyFont="1" applyFill="1" applyBorder="1" applyAlignment="1">
      <alignment horizontal="center" vertical="center"/>
    </xf>
    <xf numFmtId="2" fontId="137" fillId="9" borderId="33" xfId="0" applyNumberFormat="1" applyFont="1" applyFill="1" applyBorder="1" applyAlignment="1">
      <alignment horizontal="center" vertical="center"/>
    </xf>
    <xf numFmtId="0" fontId="141" fillId="9" borderId="33" xfId="0" applyFont="1" applyFill="1" applyBorder="1" applyAlignment="1">
      <alignment horizontal="center" vertical="center"/>
    </xf>
    <xf numFmtId="2" fontId="137" fillId="0" borderId="8" xfId="0" applyNumberFormat="1" applyFont="1" applyBorder="1" applyAlignment="1">
      <alignment horizontal="center" vertical="center"/>
    </xf>
    <xf numFmtId="0" fontId="137" fillId="5" borderId="8" xfId="0" applyFont="1" applyFill="1" applyBorder="1" applyAlignment="1">
      <alignment horizontal="center" vertical="center"/>
    </xf>
    <xf numFmtId="166" fontId="137" fillId="5" borderId="8" xfId="0" applyNumberFormat="1" applyFont="1" applyFill="1" applyBorder="1" applyAlignment="1">
      <alignment horizontal="center" vertical="center"/>
    </xf>
    <xf numFmtId="2" fontId="137" fillId="5" borderId="8" xfId="0" applyNumberFormat="1" applyFont="1" applyFill="1" applyBorder="1" applyAlignment="1">
      <alignment horizontal="center" vertical="center"/>
    </xf>
    <xf numFmtId="0" fontId="141" fillId="5" borderId="8" xfId="0" applyFont="1" applyFill="1" applyBorder="1" applyAlignment="1">
      <alignment horizontal="center" vertical="center"/>
    </xf>
    <xf numFmtId="2" fontId="141" fillId="5" borderId="8" xfId="0" applyNumberFormat="1" applyFont="1" applyFill="1" applyBorder="1" applyAlignment="1">
      <alignment horizontal="center" vertical="center"/>
    </xf>
    <xf numFmtId="0" fontId="119" fillId="9" borderId="19" xfId="0" applyFont="1" applyFill="1" applyBorder="1" applyAlignment="1">
      <alignment horizontal="center" vertical="center"/>
    </xf>
    <xf numFmtId="49" fontId="138" fillId="11" borderId="33"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xf>
    <xf numFmtId="14" fontId="137" fillId="0" borderId="33"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9"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xf>
    <xf numFmtId="14" fontId="137" fillId="5" borderId="33" xfId="0" applyNumberFormat="1" applyFont="1" applyFill="1" applyBorder="1" applyAlignment="1">
      <alignment horizontal="center" vertical="center"/>
    </xf>
    <xf numFmtId="166" fontId="119" fillId="9" borderId="19" xfId="0" applyNumberFormat="1" applyFont="1" applyFill="1" applyBorder="1" applyAlignment="1">
      <alignment horizontal="center" vertical="center"/>
    </xf>
    <xf numFmtId="166" fontId="119" fillId="9" borderId="8" xfId="0" applyNumberFormat="1" applyFont="1" applyFill="1" applyBorder="1" applyAlignment="1">
      <alignment horizontal="center" vertical="center"/>
    </xf>
    <xf numFmtId="0" fontId="137" fillId="9" borderId="15" xfId="0" applyFont="1" applyFill="1" applyBorder="1" applyAlignment="1">
      <alignment horizontal="center" vertical="center"/>
    </xf>
    <xf numFmtId="169" fontId="137" fillId="9" borderId="8" xfId="0" applyNumberFormat="1" applyFont="1" applyFill="1" applyBorder="1" applyAlignment="1">
      <alignment horizontal="center" vertical="center"/>
    </xf>
    <xf numFmtId="14" fontId="137" fillId="5" borderId="8" xfId="0" applyNumberFormat="1" applyFont="1" applyFill="1" applyBorder="1" applyAlignment="1">
      <alignment horizontal="center" vertical="center"/>
    </xf>
    <xf numFmtId="0" fontId="137" fillId="5" borderId="33" xfId="0" applyFont="1" applyFill="1" applyBorder="1" applyAlignment="1">
      <alignment horizontal="center" vertical="center"/>
    </xf>
    <xf numFmtId="49" fontId="136" fillId="19" borderId="7"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0" borderId="8" xfId="0" applyNumberFormat="1" applyFont="1" applyFill="1" applyBorder="1" applyAlignment="1">
      <alignment vertical="center" wrapText="1"/>
    </xf>
    <xf numFmtId="0" fontId="136" fillId="10" borderId="8" xfId="0" applyFont="1" applyFill="1" applyBorder="1" applyAlignment="1">
      <alignment horizontal="center" vertical="center" wrapText="1"/>
    </xf>
    <xf numFmtId="0" fontId="138" fillId="0" borderId="33" xfId="0" applyFont="1" applyBorder="1" applyAlignment="1">
      <alignment horizontal="center" vertical="center" wrapText="1"/>
    </xf>
    <xf numFmtId="1" fontId="138" fillId="9" borderId="33"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1" fontId="139" fillId="9" borderId="8" xfId="0" applyNumberFormat="1" applyFont="1" applyFill="1" applyBorder="1" applyAlignment="1">
      <alignment horizontal="center" vertical="center" wrapText="1"/>
    </xf>
    <xf numFmtId="1" fontId="139" fillId="6" borderId="8" xfId="0" applyNumberFormat="1" applyFont="1" applyFill="1" applyBorder="1" applyAlignment="1">
      <alignment horizontal="center" vertical="center" wrapText="1"/>
    </xf>
    <xf numFmtId="1" fontId="139" fillId="0" borderId="8" xfId="0" applyNumberFormat="1" applyFont="1" applyBorder="1" applyAlignment="1">
      <alignment horizontal="center" vertical="center" wrapText="1"/>
    </xf>
    <xf numFmtId="49" fontId="137" fillId="0" borderId="33" xfId="0" applyNumberFormat="1" applyFont="1" applyBorder="1" applyAlignment="1">
      <alignment horizontal="center" vertical="center"/>
    </xf>
    <xf numFmtId="2" fontId="139" fillId="9" borderId="33" xfId="0" applyNumberFormat="1" applyFont="1" applyFill="1" applyBorder="1" applyAlignment="1">
      <alignment horizontal="center" vertical="center" wrapText="1"/>
    </xf>
    <xf numFmtId="1" fontId="139" fillId="9" borderId="33" xfId="0" applyNumberFormat="1" applyFont="1" applyFill="1" applyBorder="1" applyAlignment="1">
      <alignment horizontal="center" vertical="center" wrapText="1"/>
    </xf>
    <xf numFmtId="166" fontId="139" fillId="5" borderId="8" xfId="0" applyNumberFormat="1" applyFont="1" applyFill="1" applyBorder="1" applyAlignment="1">
      <alignment horizontal="center" vertical="center" wrapText="1"/>
    </xf>
    <xf numFmtId="49" fontId="136" fillId="19" borderId="13" xfId="0" applyNumberFormat="1" applyFont="1" applyFill="1" applyBorder="1" applyAlignment="1">
      <alignment horizontal="center" vertical="center" wrapText="1"/>
    </xf>
    <xf numFmtId="166" fontId="119" fillId="10" borderId="8" xfId="0" applyNumberFormat="1" applyFont="1" applyFill="1" applyBorder="1" applyAlignment="1">
      <alignment horizontal="center" vertical="center"/>
    </xf>
    <xf numFmtId="49" fontId="136" fillId="10" borderId="8" xfId="0" applyNumberFormat="1" applyFont="1" applyFill="1" applyBorder="1" applyAlignment="1">
      <alignment horizontal="center" vertical="center" wrapText="1"/>
    </xf>
    <xf numFmtId="49" fontId="139" fillId="5" borderId="8"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9" fillId="13" borderId="8" xfId="0" applyNumberFormat="1" applyFont="1" applyFill="1" applyBorder="1" applyAlignment="1">
      <alignment horizontal="center" vertical="center" wrapText="1"/>
    </xf>
    <xf numFmtId="2" fontId="139" fillId="5" borderId="8" xfId="0" applyNumberFormat="1" applyFont="1" applyFill="1" applyBorder="1" applyAlignment="1">
      <alignment horizontal="center" vertical="center" wrapText="1"/>
    </xf>
    <xf numFmtId="0" fontId="137" fillId="23" borderId="33" xfId="0" applyFont="1" applyFill="1" applyBorder="1" applyAlignment="1">
      <alignment horizontal="center" vertical="center"/>
    </xf>
    <xf numFmtId="49" fontId="138" fillId="11" borderId="8" xfId="0" applyNumberFormat="1" applyFont="1" applyFill="1" applyBorder="1" applyAlignment="1">
      <alignment horizontal="center" vertical="center" wrapText="1"/>
    </xf>
    <xf numFmtId="166" fontId="139" fillId="9" borderId="8" xfId="0" applyNumberFormat="1" applyFont="1" applyFill="1" applyBorder="1" applyAlignment="1">
      <alignment horizontal="center" vertical="center" wrapText="1"/>
    </xf>
    <xf numFmtId="14" fontId="138" fillId="5" borderId="33" xfId="0" applyNumberFormat="1" applyFont="1" applyFill="1" applyBorder="1" applyAlignment="1">
      <alignment horizontal="center" vertical="center" wrapText="1"/>
    </xf>
    <xf numFmtId="0" fontId="137" fillId="23" borderId="8" xfId="0" applyFont="1" applyFill="1" applyBorder="1" applyAlignment="1">
      <alignment horizontal="center" vertical="center"/>
    </xf>
    <xf numFmtId="0" fontId="144" fillId="0" borderId="8" xfId="0" applyFont="1" applyBorder="1" applyAlignment="1">
      <alignment horizontal="center" vertical="center" wrapText="1"/>
    </xf>
    <xf numFmtId="0" fontId="142" fillId="0" borderId="8" xfId="0" applyFont="1" applyBorder="1" applyAlignment="1">
      <alignment vertical="center" wrapText="1"/>
    </xf>
    <xf numFmtId="0" fontId="142" fillId="0" borderId="8" xfId="0" applyFont="1" applyBorder="1" applyAlignment="1">
      <alignment horizontal="center" vertical="center"/>
    </xf>
    <xf numFmtId="0" fontId="145" fillId="0" borderId="8" xfId="0" applyFont="1" applyBorder="1" applyAlignment="1">
      <alignment horizontal="left" vertical="center"/>
    </xf>
    <xf numFmtId="0" fontId="142" fillId="0" borderId="8" xfId="0" applyFont="1" applyBorder="1"/>
    <xf numFmtId="14" fontId="145" fillId="0" borderId="8" xfId="0" applyNumberFormat="1" applyFont="1" applyBorder="1" applyAlignment="1">
      <alignment horizontal="left" vertical="center"/>
    </xf>
    <xf numFmtId="166" fontId="142" fillId="0" borderId="8" xfId="0" applyNumberFormat="1" applyFont="1" applyBorder="1" applyAlignment="1">
      <alignment horizontal="center" vertical="center"/>
    </xf>
    <xf numFmtId="16" fontId="122" fillId="0" borderId="8" xfId="0" applyNumberFormat="1" applyFont="1" applyBorder="1" applyAlignment="1">
      <alignment horizontal="left" vertical="center"/>
    </xf>
    <xf numFmtId="0" fontId="117" fillId="0" borderId="8" xfId="2" applyFont="1" applyBorder="1" applyAlignment="1">
      <alignment horizontal="left" vertical="center"/>
    </xf>
    <xf numFmtId="14" fontId="122" fillId="0" borderId="8" xfId="0" applyNumberFormat="1" applyFont="1" applyBorder="1" applyAlignment="1">
      <alignment horizontal="left" vertical="center"/>
    </xf>
    <xf numFmtId="166" fontId="122" fillId="0" borderId="8" xfId="0" applyNumberFormat="1" applyFont="1" applyBorder="1" applyAlignment="1">
      <alignment horizontal="center" vertical="center"/>
    </xf>
    <xf numFmtId="0" fontId="143" fillId="0" borderId="15" xfId="0" applyFont="1" applyBorder="1" applyAlignment="1">
      <alignment horizontal="right" vertical="center"/>
    </xf>
    <xf numFmtId="166" fontId="146"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0" fontId="142" fillId="0" borderId="8" xfId="0" applyFont="1" applyBorder="1" applyAlignment="1">
      <alignment horizontal="center" vertical="center" wrapText="1"/>
    </xf>
    <xf numFmtId="166" fontId="147"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6" fillId="6" borderId="8" xfId="0" applyNumberFormat="1" applyFont="1" applyFill="1" applyBorder="1" applyAlignment="1">
      <alignment horizontal="center" vertical="center"/>
    </xf>
    <xf numFmtId="0" fontId="116" fillId="0" borderId="0" xfId="10" applyFont="1" applyAlignment="1">
      <alignment horizontal="center" vertical="center" wrapText="1"/>
    </xf>
    <xf numFmtId="14" fontId="116" fillId="0" borderId="0" xfId="10" applyNumberFormat="1" applyFont="1" applyAlignment="1">
      <alignment horizontal="center" vertical="center"/>
    </xf>
    <xf numFmtId="0" fontId="149" fillId="25" borderId="8"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50" fillId="26" borderId="0" xfId="0" applyFont="1" applyFill="1"/>
    <xf numFmtId="0" fontId="150" fillId="26" borderId="0" xfId="0" applyFont="1" applyFill="1" applyAlignment="1">
      <alignment vertical="center"/>
    </xf>
    <xf numFmtId="0" fontId="150" fillId="0" borderId="0" xfId="0" applyFont="1"/>
    <xf numFmtId="171" fontId="150" fillId="0" borderId="0" xfId="0" applyNumberFormat="1" applyFont="1"/>
    <xf numFmtId="0" fontId="150" fillId="2" borderId="0" xfId="0" applyFont="1" applyFill="1"/>
    <xf numFmtId="0" fontId="152" fillId="26" borderId="0" xfId="0" applyFont="1" applyFill="1"/>
    <xf numFmtId="0" fontId="153" fillId="26" borderId="0" xfId="0" applyFont="1" applyFill="1"/>
    <xf numFmtId="0" fontId="151" fillId="0" borderId="0" xfId="0" applyFont="1" applyAlignment="1">
      <alignment vertical="center"/>
    </xf>
    <xf numFmtId="15" fontId="156" fillId="0" borderId="8" xfId="0" applyNumberFormat="1" applyFont="1" applyBorder="1" applyAlignment="1">
      <alignment horizontal="center" vertical="center" wrapText="1"/>
    </xf>
    <xf numFmtId="0" fontId="154" fillId="28" borderId="34" xfId="0" applyFont="1" applyFill="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66" xfId="0" applyFont="1" applyFill="1" applyBorder="1" applyAlignment="1">
      <alignment vertical="center" wrapText="1"/>
    </xf>
    <xf numFmtId="171" fontId="154" fillId="28" borderId="46" xfId="0" applyNumberFormat="1" applyFont="1" applyFill="1" applyBorder="1" applyAlignment="1">
      <alignment horizontal="center" vertical="center" wrapText="1"/>
    </xf>
    <xf numFmtId="0" fontId="157" fillId="2" borderId="30" xfId="0" applyFont="1" applyFill="1" applyBorder="1" applyAlignment="1">
      <alignment vertical="center" wrapText="1"/>
    </xf>
    <xf numFmtId="0" fontId="157" fillId="2" borderId="8" xfId="0"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8" fillId="2" borderId="11" xfId="0" applyNumberFormat="1" applyFont="1" applyFill="1" applyBorder="1" applyAlignment="1">
      <alignment horizontal="center" vertical="center" wrapText="1"/>
    </xf>
    <xf numFmtId="1" fontId="158" fillId="2" borderId="8"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0" fontId="159" fillId="2" borderId="30" xfId="0" applyFont="1" applyFill="1" applyBorder="1" applyAlignment="1">
      <alignment horizontal="left" vertical="center" wrapText="1"/>
    </xf>
    <xf numFmtId="1" fontId="158" fillId="2" borderId="8" xfId="0" applyNumberFormat="1" applyFont="1" applyFill="1" applyBorder="1" applyAlignment="1">
      <alignment horizontal="center" vertical="center"/>
    </xf>
    <xf numFmtId="171" fontId="157" fillId="2" borderId="11" xfId="0" applyNumberFormat="1" applyFont="1" applyFill="1" applyBorder="1" applyAlignment="1">
      <alignment horizontal="center" vertical="center" wrapText="1"/>
    </xf>
    <xf numFmtId="0" fontId="160" fillId="2" borderId="0" xfId="0" applyFont="1" applyFill="1" applyAlignment="1">
      <alignment vertical="center" wrapText="1"/>
    </xf>
    <xf numFmtId="0" fontId="160" fillId="2" borderId="0" xfId="0" applyFont="1" applyFill="1" applyAlignment="1">
      <alignment horizontal="center" vertical="center" wrapText="1"/>
    </xf>
    <xf numFmtId="1" fontId="160" fillId="2" borderId="0" xfId="0" applyNumberFormat="1" applyFont="1" applyFill="1" applyAlignment="1">
      <alignment horizontal="center" vertical="center" wrapText="1"/>
    </xf>
    <xf numFmtId="171" fontId="160" fillId="2" borderId="0" xfId="0" applyNumberFormat="1" applyFont="1" applyFill="1" applyAlignment="1">
      <alignment horizontal="center" vertical="center" wrapText="1"/>
    </xf>
    <xf numFmtId="15" fontId="156" fillId="0" borderId="11" xfId="0" applyNumberFormat="1" applyFont="1" applyBorder="1" applyAlignment="1">
      <alignment horizontal="center" vertical="center" wrapText="1"/>
    </xf>
    <xf numFmtId="0" fontId="156" fillId="0" borderId="8" xfId="0" applyFont="1" applyBorder="1" applyAlignment="1">
      <alignment horizontal="center" vertical="center" wrapText="1"/>
    </xf>
    <xf numFmtId="172" fontId="158" fillId="24" borderId="8" xfId="0" applyNumberFormat="1" applyFont="1" applyFill="1" applyBorder="1" applyAlignment="1">
      <alignment horizontal="center" vertical="center" wrapText="1"/>
    </xf>
    <xf numFmtId="171" fontId="158" fillId="2" borderId="8" xfId="0" applyNumberFormat="1" applyFont="1" applyFill="1" applyBorder="1" applyAlignment="1">
      <alignment horizontal="center" vertical="center" wrapText="1"/>
    </xf>
    <xf numFmtId="173" fontId="158" fillId="2" borderId="8" xfId="0" applyNumberFormat="1" applyFont="1" applyFill="1" applyBorder="1" applyAlignment="1">
      <alignment horizontal="center" vertical="center" wrapText="1"/>
    </xf>
    <xf numFmtId="173" fontId="158" fillId="24"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1" fontId="157" fillId="24" borderId="8" xfId="0" applyNumberFormat="1" applyFont="1" applyFill="1" applyBorder="1" applyAlignment="1">
      <alignment horizontal="center" vertical="center" wrapText="1"/>
    </xf>
    <xf numFmtId="166" fontId="160" fillId="2" borderId="0" xfId="0" applyNumberFormat="1" applyFont="1" applyFill="1" applyAlignment="1">
      <alignment horizontal="center" vertical="center" wrapText="1"/>
    </xf>
    <xf numFmtId="174" fontId="152" fillId="26" borderId="0" xfId="0" applyNumberFormat="1" applyFont="1" applyFill="1"/>
    <xf numFmtId="166" fontId="150" fillId="2" borderId="0" xfId="0" applyNumberFormat="1" applyFont="1" applyFill="1"/>
    <xf numFmtId="0" fontId="152" fillId="2" borderId="0" xfId="0" applyFont="1" applyFill="1"/>
    <xf numFmtId="9" fontId="153" fillId="2" borderId="0" xfId="1" applyFont="1" applyFill="1" applyAlignment="1"/>
    <xf numFmtId="172" fontId="152" fillId="2" borderId="0" xfId="0" applyNumberFormat="1" applyFont="1" applyFill="1"/>
    <xf numFmtId="171" fontId="165" fillId="2" borderId="0" xfId="0" applyNumberFormat="1" applyFont="1" applyFill="1" applyAlignment="1">
      <alignment horizontal="left" vertical="center" wrapText="1"/>
    </xf>
    <xf numFmtId="0" fontId="152" fillId="2" borderId="0" xfId="0" applyFont="1" applyFill="1" applyAlignment="1">
      <alignment vertical="center"/>
    </xf>
    <xf numFmtId="0" fontId="152" fillId="26" borderId="0" xfId="0" applyFont="1" applyFill="1" applyAlignment="1">
      <alignment vertical="center"/>
    </xf>
    <xf numFmtId="9" fontId="153" fillId="2" borderId="0" xfId="1" applyFont="1" applyFill="1" applyAlignment="1">
      <alignment vertical="center"/>
    </xf>
    <xf numFmtId="166" fontId="160" fillId="2" borderId="0" xfId="0" applyNumberFormat="1" applyFont="1" applyFill="1" applyAlignment="1">
      <alignment horizontal="left" vertical="center" wrapText="1"/>
    </xf>
    <xf numFmtId="166" fontId="166" fillId="2" borderId="0" xfId="0" applyNumberFormat="1" applyFont="1" applyFill="1" applyAlignment="1">
      <alignment horizontal="left" wrapText="1"/>
    </xf>
    <xf numFmtId="166" fontId="152" fillId="2" borderId="0" xfId="0" applyNumberFormat="1" applyFont="1" applyFill="1"/>
    <xf numFmtId="166" fontId="152" fillId="26" borderId="0" xfId="0" applyNumberFormat="1" applyFont="1" applyFill="1"/>
    <xf numFmtId="0" fontId="166" fillId="2" borderId="0" xfId="0" applyFont="1" applyFill="1" applyAlignment="1">
      <alignment vertical="top" wrapText="1"/>
    </xf>
    <xf numFmtId="9" fontId="153" fillId="26" borderId="0" xfId="1" applyFont="1" applyFill="1" applyAlignment="1"/>
    <xf numFmtId="9" fontId="153" fillId="26" borderId="0" xfId="0" applyNumberFormat="1" applyFont="1" applyFill="1"/>
    <xf numFmtId="9" fontId="153" fillId="26" borderId="0" xfId="1" applyFont="1" applyFill="1" applyAlignment="1">
      <alignment vertical="center"/>
    </xf>
    <xf numFmtId="9" fontId="153" fillId="26" borderId="0" xfId="0" applyNumberFormat="1" applyFont="1" applyFill="1" applyAlignment="1">
      <alignment vertical="center"/>
    </xf>
    <xf numFmtId="0" fontId="153" fillId="26" borderId="0" xfId="0" applyFont="1" applyFill="1" applyAlignment="1">
      <alignment vertical="center"/>
    </xf>
    <xf numFmtId="0" fontId="167" fillId="0" borderId="8" xfId="10" applyFont="1" applyBorder="1" applyAlignment="1">
      <alignment horizontal="center" vertical="center"/>
    </xf>
    <xf numFmtId="0" fontId="110" fillId="0" borderId="0" xfId="0" applyFont="1" applyAlignment="1">
      <alignment horizontal="center" vertical="center" wrapText="1"/>
    </xf>
    <xf numFmtId="0" fontId="0" fillId="0" borderId="0" xfId="0" applyAlignment="1">
      <alignment horizontal="center" vertical="center" wrapText="1"/>
    </xf>
    <xf numFmtId="0" fontId="169" fillId="2" borderId="8"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9" fillId="2" borderId="11" xfId="0" applyFont="1" applyFill="1" applyBorder="1" applyAlignment="1">
      <alignment horizontal="center" vertical="center" wrapText="1"/>
    </xf>
    <xf numFmtId="0" fontId="169" fillId="2" borderId="12" xfId="0" applyFont="1" applyFill="1" applyBorder="1" applyAlignment="1">
      <alignment horizontal="center" vertical="center" wrapText="1"/>
    </xf>
    <xf numFmtId="0" fontId="169" fillId="0" borderId="8" xfId="0" applyFont="1" applyBorder="1" applyAlignment="1">
      <alignment horizontal="center" vertical="center" wrapText="1"/>
    </xf>
    <xf numFmtId="17"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1" fontId="169" fillId="11" borderId="8" xfId="0" applyNumberFormat="1" applyFont="1" applyFill="1" applyBorder="1" applyAlignment="1">
      <alignment horizontal="center" vertical="center" wrapText="1"/>
    </xf>
    <xf numFmtId="2" fontId="169" fillId="11" borderId="8" xfId="0" applyNumberFormat="1" applyFont="1" applyFill="1" applyBorder="1" applyAlignment="1">
      <alignment horizontal="center" vertical="center" wrapText="1"/>
    </xf>
    <xf numFmtId="0" fontId="170" fillId="0" borderId="56" xfId="0" applyFont="1" applyBorder="1" applyAlignment="1">
      <alignment horizontal="center" vertical="center" wrapText="1"/>
    </xf>
    <xf numFmtId="0" fontId="170" fillId="0" borderId="33" xfId="0" applyFont="1" applyBorder="1" applyAlignment="1">
      <alignment horizontal="center" vertical="center" wrapText="1"/>
    </xf>
    <xf numFmtId="1" fontId="170" fillId="0" borderId="33" xfId="0" applyNumberFormat="1" applyFont="1" applyBorder="1" applyAlignment="1">
      <alignment horizontal="center" vertical="center" wrapText="1"/>
    </xf>
    <xf numFmtId="165" fontId="170" fillId="29" borderId="33" xfId="0" applyNumberFormat="1" applyFont="1" applyFill="1" applyBorder="1" applyAlignment="1">
      <alignment horizontal="center" vertical="center" wrapText="1"/>
    </xf>
    <xf numFmtId="0" fontId="170" fillId="0" borderId="67" xfId="0" applyFont="1" applyBorder="1" applyAlignment="1">
      <alignment horizontal="center" vertical="center" wrapText="1"/>
    </xf>
    <xf numFmtId="0" fontId="170" fillId="0" borderId="16" xfId="0" applyFont="1" applyBorder="1" applyAlignment="1">
      <alignment horizontal="center" vertical="center" wrapText="1"/>
    </xf>
    <xf numFmtId="2" fontId="170" fillId="29" borderId="16" xfId="0" applyNumberFormat="1" applyFont="1" applyFill="1" applyBorder="1" applyAlignment="1">
      <alignment horizontal="center" vertical="center" wrapText="1"/>
    </xf>
    <xf numFmtId="2" fontId="170" fillId="0" borderId="16" xfId="0" applyNumberFormat="1" applyFont="1" applyBorder="1" applyAlignment="1">
      <alignment horizontal="center" vertical="center" wrapText="1"/>
    </xf>
    <xf numFmtId="0" fontId="169" fillId="11" borderId="34" xfId="0" applyFont="1" applyFill="1" applyBorder="1" applyAlignment="1">
      <alignment horizontal="center" vertical="center" wrapText="1"/>
    </xf>
    <xf numFmtId="0" fontId="169" fillId="11" borderId="46" xfId="0" applyFont="1" applyFill="1" applyBorder="1" applyAlignment="1">
      <alignment horizontal="center" vertical="center" wrapText="1"/>
    </xf>
    <xf numFmtId="1" fontId="169" fillId="11" borderId="46" xfId="0" applyNumberFormat="1" applyFont="1" applyFill="1" applyBorder="1" applyAlignment="1">
      <alignment horizontal="center" vertical="center" wrapText="1"/>
    </xf>
    <xf numFmtId="2" fontId="169" fillId="11" borderId="46" xfId="0" applyNumberFormat="1" applyFont="1" applyFill="1" applyBorder="1" applyAlignment="1">
      <alignment horizontal="center" vertical="center" wrapText="1"/>
    </xf>
    <xf numFmtId="2" fontId="170" fillId="29" borderId="33" xfId="0" applyNumberFormat="1" applyFont="1" applyFill="1" applyBorder="1" applyAlignment="1">
      <alignment horizontal="center" vertical="center" wrapText="1"/>
    </xf>
    <xf numFmtId="2" fontId="170" fillId="0" borderId="33" xfId="0" applyNumberFormat="1" applyFont="1" applyBorder="1" applyAlignment="1">
      <alignment horizontal="center" vertical="center" wrapText="1"/>
    </xf>
    <xf numFmtId="0" fontId="170" fillId="0" borderId="60" xfId="0" applyFont="1" applyBorder="1" applyAlignment="1">
      <alignment horizontal="center" vertical="center" wrapText="1"/>
    </xf>
    <xf numFmtId="0" fontId="170" fillId="0" borderId="7" xfId="0" applyFont="1" applyBorder="1" applyAlignment="1">
      <alignment horizontal="center" vertical="center" wrapText="1"/>
    </xf>
    <xf numFmtId="1" fontId="170" fillId="29" borderId="7" xfId="0" applyNumberFormat="1" applyFont="1" applyFill="1" applyBorder="1" applyAlignment="1">
      <alignment horizontal="center" vertical="center" wrapText="1"/>
    </xf>
    <xf numFmtId="0" fontId="170" fillId="0" borderId="30" xfId="0" applyFont="1" applyBorder="1" applyAlignment="1">
      <alignment horizontal="center" vertical="center" wrapText="1"/>
    </xf>
    <xf numFmtId="0" fontId="170" fillId="0" borderId="8" xfId="0" applyFont="1" applyBorder="1" applyAlignment="1">
      <alignment horizontal="center" vertical="center" wrapText="1"/>
    </xf>
    <xf numFmtId="1" fontId="170" fillId="0" borderId="8" xfId="0" applyNumberFormat="1" applyFont="1" applyBorder="1" applyAlignment="1">
      <alignment horizontal="center" vertical="center" wrapText="1"/>
    </xf>
    <xf numFmtId="0" fontId="170" fillId="29" borderId="8" xfId="0" applyFont="1" applyFill="1" applyBorder="1" applyAlignment="1">
      <alignment horizontal="center" vertical="center" wrapText="1"/>
    </xf>
    <xf numFmtId="0" fontId="171" fillId="0" borderId="42" xfId="0" applyFont="1" applyBorder="1" applyAlignment="1">
      <alignment horizontal="center" vertical="center" wrapText="1"/>
    </xf>
    <xf numFmtId="0" fontId="172" fillId="0" borderId="7" xfId="0" applyFont="1" applyBorder="1" applyAlignment="1">
      <alignment horizontal="center" vertical="center" wrapText="1"/>
    </xf>
    <xf numFmtId="166" fontId="169" fillId="11" borderId="46" xfId="0" applyNumberFormat="1" applyFont="1" applyFill="1" applyBorder="1" applyAlignment="1">
      <alignment horizontal="center" vertical="center" wrapText="1"/>
    </xf>
    <xf numFmtId="0" fontId="171" fillId="0" borderId="38" xfId="0" applyFont="1" applyBorder="1" applyAlignment="1">
      <alignment horizontal="center" vertical="center" wrapText="1"/>
    </xf>
    <xf numFmtId="0" fontId="170" fillId="0" borderId="40" xfId="0" applyFont="1" applyBorder="1" applyAlignment="1">
      <alignment horizontal="center" vertical="center" wrapText="1"/>
    </xf>
    <xf numFmtId="166" fontId="170" fillId="29" borderId="8" xfId="0" applyNumberFormat="1" applyFont="1" applyFill="1" applyBorder="1" applyAlignment="1">
      <alignment horizontal="center" vertical="center" wrapText="1"/>
    </xf>
    <xf numFmtId="0" fontId="169" fillId="2" borderId="11" xfId="0" applyFont="1" applyFill="1" applyBorder="1" applyAlignment="1">
      <alignment horizontal="left" vertical="center"/>
    </xf>
    <xf numFmtId="0" fontId="169" fillId="2" borderId="15" xfId="0" applyFont="1" applyFill="1" applyBorder="1" applyAlignment="1">
      <alignment horizontal="center" vertical="center" wrapText="1"/>
    </xf>
    <xf numFmtId="0" fontId="169" fillId="2" borderId="13" xfId="0" applyFont="1" applyFill="1" applyBorder="1" applyAlignment="1">
      <alignment horizontal="left" vertical="center"/>
    </xf>
    <xf numFmtId="0" fontId="16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9" fillId="2" borderId="12" xfId="0" applyFont="1" applyFill="1" applyBorder="1" applyAlignment="1">
      <alignment vertical="center" wrapText="1"/>
    </xf>
    <xf numFmtId="0" fontId="170" fillId="6" borderId="33" xfId="0" applyFont="1" applyFill="1" applyBorder="1" applyAlignment="1">
      <alignment horizontal="center" vertical="center" wrapText="1"/>
    </xf>
    <xf numFmtId="0" fontId="170" fillId="5" borderId="33" xfId="0" applyFont="1" applyFill="1" applyBorder="1" applyAlignment="1">
      <alignment horizontal="center" vertical="center" wrapText="1"/>
    </xf>
    <xf numFmtId="0" fontId="170" fillId="0" borderId="14" xfId="0" applyFont="1" applyBorder="1" applyAlignment="1">
      <alignment horizontal="center" vertical="center" wrapText="1"/>
    </xf>
    <xf numFmtId="0" fontId="170" fillId="6" borderId="16" xfId="0" applyFont="1" applyFill="1" applyBorder="1" applyAlignment="1">
      <alignment horizontal="center" vertical="center" wrapText="1"/>
    </xf>
    <xf numFmtId="0" fontId="170" fillId="5" borderId="16" xfId="0" applyFont="1" applyFill="1" applyBorder="1" applyAlignment="1">
      <alignment horizontal="center" vertical="center" wrapText="1"/>
    </xf>
    <xf numFmtId="0" fontId="170" fillId="0" borderId="26" xfId="0" applyFont="1" applyBorder="1" applyAlignment="1">
      <alignment horizontal="center" vertical="center" wrapText="1"/>
    </xf>
    <xf numFmtId="2" fontId="170" fillId="6" borderId="33" xfId="0" applyNumberFormat="1" applyFont="1" applyFill="1" applyBorder="1" applyAlignment="1">
      <alignment horizontal="center" vertical="center" wrapText="1"/>
    </xf>
    <xf numFmtId="0" fontId="170" fillId="5" borderId="7" xfId="0" applyFont="1" applyFill="1" applyBorder="1" applyAlignment="1">
      <alignment horizontal="center" vertical="center" wrapText="1"/>
    </xf>
    <xf numFmtId="1" fontId="170" fillId="0" borderId="14" xfId="0" applyNumberFormat="1" applyFont="1" applyBorder="1" applyAlignment="1">
      <alignment horizontal="center" vertical="center" wrapText="1"/>
    </xf>
    <xf numFmtId="166" fontId="170" fillId="6" borderId="33" xfId="0" applyNumberFormat="1" applyFont="1" applyFill="1" applyBorder="1" applyAlignment="1">
      <alignment horizontal="center" vertical="center" wrapText="1"/>
    </xf>
    <xf numFmtId="1" fontId="170" fillId="0" borderId="13" xfId="0" applyNumberFormat="1" applyFont="1" applyBorder="1" applyAlignment="1">
      <alignment horizontal="center" vertical="center" wrapText="1"/>
    </xf>
    <xf numFmtId="0" fontId="170" fillId="0" borderId="8" xfId="8" applyFont="1" applyBorder="1" applyAlignment="1">
      <alignment horizontal="center" vertical="center" wrapText="1"/>
    </xf>
    <xf numFmtId="1" fontId="170" fillId="6" borderId="33" xfId="0" applyNumberFormat="1" applyFont="1" applyFill="1" applyBorder="1" applyAlignment="1">
      <alignment horizontal="center" vertical="center" wrapText="1"/>
    </xf>
    <xf numFmtId="0" fontId="170" fillId="5" borderId="8" xfId="0" applyFont="1" applyFill="1" applyBorder="1" applyAlignment="1">
      <alignment horizontal="center" vertical="center" wrapText="1"/>
    </xf>
    <xf numFmtId="0" fontId="173" fillId="0" borderId="7" xfId="0" applyFont="1" applyBorder="1" applyAlignment="1">
      <alignment horizontal="center" vertical="center" wrapText="1"/>
    </xf>
    <xf numFmtId="0" fontId="169" fillId="2" borderId="23" xfId="0" applyFont="1" applyFill="1" applyBorder="1" applyAlignment="1">
      <alignment horizontal="center" vertical="center" wrapText="1"/>
    </xf>
    <xf numFmtId="0" fontId="110" fillId="0" borderId="0" xfId="0" applyFont="1" applyAlignment="1">
      <alignment horizontal="left" vertical="center" wrapText="1"/>
    </xf>
    <xf numFmtId="17" fontId="169" fillId="0" borderId="8" xfId="0" quotePrefix="1" applyNumberFormat="1" applyFont="1" applyBorder="1" applyAlignment="1">
      <alignment horizontal="center" vertical="center" wrapText="1"/>
    </xf>
    <xf numFmtId="0" fontId="173" fillId="0" borderId="7" xfId="0" quotePrefix="1" applyFont="1" applyBorder="1" applyAlignment="1">
      <alignment horizontal="center" vertical="center" wrapText="1"/>
    </xf>
    <xf numFmtId="0" fontId="173" fillId="0" borderId="16" xfId="0" quotePrefix="1" applyFont="1" applyBorder="1" applyAlignment="1">
      <alignment horizontal="center" vertical="center" wrapText="1"/>
    </xf>
    <xf numFmtId="0" fontId="116" fillId="6" borderId="8" xfId="10" quotePrefix="1" applyFont="1" applyFill="1" applyBorder="1" applyAlignment="1">
      <alignment horizontal="center" vertical="center"/>
    </xf>
    <xf numFmtId="170" fontId="116" fillId="6" borderId="8" xfId="10" quotePrefix="1" applyNumberFormat="1" applyFont="1" applyFill="1" applyBorder="1" applyAlignment="1">
      <alignment horizontal="center" vertical="center" wrapText="1"/>
    </xf>
    <xf numFmtId="0" fontId="116" fillId="0" borderId="8" xfId="10" quotePrefix="1" applyFont="1" applyBorder="1" applyAlignment="1">
      <alignment horizontal="center" vertical="center" wrapText="1"/>
    </xf>
    <xf numFmtId="167" fontId="116" fillId="0" borderId="8" xfId="10" quotePrefix="1" applyNumberFormat="1" applyFont="1" applyBorder="1" applyAlignment="1">
      <alignment horizontal="center" vertical="center" wrapText="1"/>
    </xf>
    <xf numFmtId="16" fontId="138" fillId="9" borderId="8" xfId="0" quotePrefix="1" applyNumberFormat="1" applyFont="1" applyFill="1" applyBorder="1" applyAlignment="1">
      <alignment horizontal="center" vertical="center"/>
    </xf>
    <xf numFmtId="0" fontId="138" fillId="9" borderId="8" xfId="0" quotePrefix="1" applyFont="1" applyFill="1" applyBorder="1" applyAlignment="1">
      <alignment horizontal="center" vertical="center"/>
    </xf>
    <xf numFmtId="1" fontId="116" fillId="6" borderId="7" xfId="10" quotePrefix="1" applyNumberFormat="1" applyFont="1" applyFill="1" applyBorder="1" applyAlignment="1">
      <alignment horizontal="center" vertical="center" wrapText="1"/>
    </xf>
    <xf numFmtId="0" fontId="178" fillId="0" borderId="8" xfId="10" applyFont="1" applyBorder="1" applyAlignment="1">
      <alignment horizontal="center" vertical="center"/>
    </xf>
    <xf numFmtId="168" fontId="178" fillId="0" borderId="8" xfId="10" applyNumberFormat="1" applyFont="1" applyBorder="1" applyAlignment="1">
      <alignment horizontal="center" vertical="center"/>
    </xf>
    <xf numFmtId="0" fontId="116" fillId="0" borderId="8" xfId="10" applyFont="1" applyBorder="1" applyAlignment="1">
      <alignment horizontal="center"/>
    </xf>
    <xf numFmtId="0" fontId="116" fillId="5" borderId="8" xfId="10" applyFont="1" applyFill="1" applyBorder="1" applyAlignment="1">
      <alignment horizontal="center"/>
    </xf>
    <xf numFmtId="168" fontId="116" fillId="0" borderId="8" xfId="10" applyNumberFormat="1" applyFont="1" applyBorder="1" applyAlignment="1">
      <alignment horizontal="center"/>
    </xf>
    <xf numFmtId="0" fontId="116" fillId="0" borderId="8" xfId="10" applyFont="1" applyBorder="1"/>
    <xf numFmtId="168" fontId="178" fillId="0" borderId="8" xfId="10" applyNumberFormat="1" applyFont="1" applyBorder="1" applyAlignment="1">
      <alignment horizontal="center"/>
    </xf>
    <xf numFmtId="0" fontId="178" fillId="0" borderId="8" xfId="10" applyFont="1" applyBorder="1" applyAlignment="1">
      <alignment horizontal="center"/>
    </xf>
    <xf numFmtId="0" fontId="178" fillId="5" borderId="8" xfId="10" applyFont="1" applyFill="1" applyBorder="1" applyAlignment="1">
      <alignment horizontal="center" vertical="center"/>
    </xf>
    <xf numFmtId="0" fontId="177" fillId="0" borderId="8" xfId="0" applyFont="1" applyBorder="1" applyAlignment="1">
      <alignment horizontal="center"/>
    </xf>
    <xf numFmtId="0" fontId="109" fillId="0" borderId="0" xfId="22" applyFont="1"/>
    <xf numFmtId="0" fontId="177" fillId="0" borderId="36" xfId="22" applyFont="1" applyBorder="1" applyAlignment="1">
      <alignment horizontal="center" vertical="center" wrapText="1"/>
    </xf>
    <xf numFmtId="0" fontId="177" fillId="0" borderId="54" xfId="22" applyFont="1" applyBorder="1" applyAlignment="1">
      <alignment horizontal="center" vertical="center" wrapText="1"/>
    </xf>
    <xf numFmtId="0" fontId="177" fillId="0" borderId="54" xfId="22" applyFont="1" applyBorder="1" applyAlignment="1">
      <alignment horizontal="center" vertical="center"/>
    </xf>
    <xf numFmtId="0" fontId="177" fillId="0" borderId="45" xfId="22" applyFont="1" applyBorder="1" applyAlignment="1">
      <alignment horizontal="center" vertical="center"/>
    </xf>
    <xf numFmtId="0" fontId="177" fillId="0" borderId="45" xfId="22" applyFont="1" applyBorder="1" applyAlignment="1">
      <alignment horizontal="center" vertical="center" wrapText="1"/>
    </xf>
    <xf numFmtId="0" fontId="177" fillId="0" borderId="1" xfId="22" applyFont="1" applyBorder="1" applyAlignment="1">
      <alignment horizontal="center" vertical="center" wrapText="1"/>
    </xf>
    <xf numFmtId="0" fontId="109" fillId="0" borderId="55" xfId="22" applyFont="1" applyBorder="1" applyAlignment="1">
      <alignment vertical="center"/>
    </xf>
    <xf numFmtId="0" fontId="109" fillId="0" borderId="0" xfId="22" applyFont="1" applyAlignment="1">
      <alignment vertical="center"/>
    </xf>
    <xf numFmtId="0" fontId="109" fillId="0" borderId="8" xfId="0" applyFont="1" applyBorder="1" applyAlignment="1">
      <alignment horizontal="center"/>
    </xf>
    <xf numFmtId="0" fontId="109" fillId="0" borderId="59" xfId="22" applyFont="1" applyBorder="1" applyAlignment="1">
      <alignment vertical="center"/>
    </xf>
    <xf numFmtId="0" fontId="109" fillId="0" borderId="57" xfId="22" applyFont="1" applyBorder="1" applyAlignment="1">
      <alignment vertical="center"/>
    </xf>
    <xf numFmtId="0" fontId="109" fillId="0" borderId="61" xfId="22" applyFont="1" applyBorder="1" applyAlignment="1">
      <alignment vertical="center"/>
    </xf>
    <xf numFmtId="0" fontId="109" fillId="0" borderId="41" xfId="22" applyFont="1" applyBorder="1" applyAlignment="1">
      <alignment vertical="center"/>
    </xf>
    <xf numFmtId="0" fontId="109" fillId="0" borderId="47" xfId="22" applyFont="1" applyBorder="1" applyAlignment="1">
      <alignment vertical="center"/>
    </xf>
    <xf numFmtId="0" fontId="109" fillId="0" borderId="0" xfId="22" applyFont="1" applyAlignment="1">
      <alignment horizontal="center"/>
    </xf>
    <xf numFmtId="0" fontId="109" fillId="0" borderId="0" xfId="22" applyFont="1" applyAlignment="1">
      <alignment horizontal="center" vertical="center"/>
    </xf>
    <xf numFmtId="0" fontId="109" fillId="0" borderId="0" xfId="22" applyFont="1" applyAlignment="1">
      <alignment horizontal="center" vertical="center" wrapText="1"/>
    </xf>
    <xf numFmtId="0" fontId="181" fillId="0" borderId="35" xfId="10" applyFont="1" applyBorder="1" applyAlignment="1">
      <alignment horizontal="center" vertical="center" wrapText="1"/>
    </xf>
    <xf numFmtId="0" fontId="181" fillId="0" borderId="36" xfId="10" applyFont="1" applyBorder="1" applyAlignment="1">
      <alignment horizontal="center" vertical="center" wrapText="1"/>
    </xf>
    <xf numFmtId="0" fontId="182" fillId="0" borderId="30" xfId="22" applyFont="1" applyBorder="1" applyAlignment="1">
      <alignment horizontal="center" vertical="center"/>
    </xf>
    <xf numFmtId="0" fontId="177" fillId="14" borderId="8" xfId="0" applyFont="1" applyFill="1" applyBorder="1" applyAlignment="1">
      <alignment horizontal="center" vertical="center"/>
    </xf>
    <xf numFmtId="14" fontId="109" fillId="0" borderId="8" xfId="22" applyNumberFormat="1" applyFont="1" applyBorder="1" applyAlignment="1">
      <alignment horizontal="center" vertical="center"/>
    </xf>
    <xf numFmtId="0" fontId="109" fillId="0" borderId="11" xfId="22" applyFont="1" applyBorder="1" applyAlignment="1">
      <alignment horizontal="center" vertical="center"/>
    </xf>
    <xf numFmtId="0" fontId="109" fillId="0" borderId="41" xfId="22" applyFont="1" applyBorder="1" applyAlignment="1">
      <alignment horizontal="center" vertical="center"/>
    </xf>
    <xf numFmtId="0" fontId="109" fillId="0" borderId="19" xfId="22" applyFont="1" applyBorder="1" applyAlignment="1">
      <alignment horizontal="center" vertical="center"/>
    </xf>
    <xf numFmtId="0" fontId="109" fillId="0" borderId="58" xfId="22" applyFont="1" applyBorder="1" applyAlignment="1">
      <alignment horizontal="center" vertical="center" wrapText="1"/>
    </xf>
    <xf numFmtId="14" fontId="109" fillId="0" borderId="33" xfId="22" applyNumberFormat="1" applyFont="1" applyBorder="1" applyAlignment="1">
      <alignment horizontal="center" vertical="center"/>
    </xf>
    <xf numFmtId="0" fontId="109" fillId="0" borderId="56" xfId="22" applyFont="1" applyBorder="1" applyAlignment="1">
      <alignment horizontal="center" vertical="center" wrapText="1"/>
    </xf>
    <xf numFmtId="166" fontId="109" fillId="0" borderId="8" xfId="0" applyNumberFormat="1" applyFont="1" applyBorder="1" applyAlignment="1">
      <alignment horizontal="center" vertical="center"/>
    </xf>
    <xf numFmtId="166" fontId="177" fillId="14" borderId="8" xfId="0" applyNumberFormat="1" applyFont="1" applyFill="1" applyBorder="1" applyAlignment="1">
      <alignment horizontal="center" vertical="center"/>
    </xf>
    <xf numFmtId="0" fontId="177" fillId="0" borderId="8" xfId="0" applyFont="1" applyBorder="1" applyAlignment="1">
      <alignment horizontal="center" vertical="center"/>
    </xf>
    <xf numFmtId="2" fontId="182" fillId="0" borderId="8" xfId="22" applyNumberFormat="1" applyFont="1" applyBorder="1" applyAlignment="1">
      <alignment horizontal="center" vertical="center"/>
    </xf>
    <xf numFmtId="0" fontId="182" fillId="0" borderId="42" xfId="22" applyFont="1" applyBorder="1" applyAlignment="1">
      <alignment horizontal="center" vertical="center"/>
    </xf>
    <xf numFmtId="0" fontId="182" fillId="0" borderId="7" xfId="22" applyFont="1" applyBorder="1" applyAlignment="1">
      <alignment horizontal="center" vertical="center"/>
    </xf>
    <xf numFmtId="1" fontId="182" fillId="0" borderId="7" xfId="22" applyNumberFormat="1" applyFont="1" applyBorder="1" applyAlignment="1">
      <alignment vertical="center"/>
    </xf>
    <xf numFmtId="1" fontId="182" fillId="0" borderId="7" xfId="22" applyNumberFormat="1" applyFont="1" applyBorder="1" applyAlignment="1">
      <alignment horizontal="center" vertical="center"/>
    </xf>
    <xf numFmtId="0" fontId="109" fillId="0" borderId="7" xfId="22" applyFont="1" applyBorder="1" applyAlignment="1">
      <alignment horizontal="center" vertical="center"/>
    </xf>
    <xf numFmtId="0" fontId="109" fillId="0" borderId="13" xfId="22" applyFont="1" applyBorder="1" applyAlignment="1">
      <alignment horizontal="center" vertical="center"/>
    </xf>
    <xf numFmtId="0" fontId="109" fillId="0" borderId="50" xfId="22" applyFont="1" applyBorder="1" applyAlignment="1">
      <alignment horizontal="center" vertical="center"/>
    </xf>
    <xf numFmtId="0" fontId="109" fillId="0" borderId="60" xfId="22" applyFont="1" applyBorder="1" applyAlignment="1">
      <alignment horizontal="center" vertical="center" wrapText="1"/>
    </xf>
    <xf numFmtId="166" fontId="181" fillId="0" borderId="46" xfId="22" applyNumberFormat="1" applyFont="1" applyBorder="1" applyAlignment="1">
      <alignment horizontal="center" vertical="center"/>
    </xf>
    <xf numFmtId="1" fontId="181" fillId="0" borderId="46" xfId="22" applyNumberFormat="1" applyFont="1" applyBorder="1" applyAlignment="1">
      <alignment horizontal="center" vertical="center"/>
    </xf>
    <xf numFmtId="0" fontId="109" fillId="0" borderId="46" xfId="22" applyFont="1" applyBorder="1" applyAlignment="1">
      <alignment vertical="center"/>
    </xf>
    <xf numFmtId="1" fontId="177" fillId="0" borderId="53" xfId="22" applyNumberFormat="1" applyFont="1" applyBorder="1" applyAlignment="1">
      <alignment horizontal="center" vertical="center"/>
    </xf>
    <xf numFmtId="1" fontId="177" fillId="0" borderId="62" xfId="22" applyNumberFormat="1" applyFont="1" applyBorder="1" applyAlignment="1">
      <alignment horizontal="center" vertical="center" wrapText="1"/>
    </xf>
    <xf numFmtId="166" fontId="181" fillId="0" borderId="16" xfId="22" applyNumberFormat="1" applyFont="1" applyBorder="1" applyAlignment="1">
      <alignment horizontal="center" vertical="center"/>
    </xf>
    <xf numFmtId="0" fontId="109" fillId="0" borderId="16" xfId="22" applyFont="1" applyBorder="1" applyAlignment="1">
      <alignment vertical="center"/>
    </xf>
    <xf numFmtId="1" fontId="177" fillId="0" borderId="49" xfId="22" applyNumberFormat="1" applyFont="1" applyBorder="1" applyAlignment="1">
      <alignment horizontal="center" vertical="center"/>
    </xf>
    <xf numFmtId="1" fontId="177" fillId="0" borderId="4" xfId="22" applyNumberFormat="1" applyFont="1" applyBorder="1" applyAlignment="1">
      <alignment horizontal="center" vertical="center" wrapText="1"/>
    </xf>
    <xf numFmtId="0" fontId="182" fillId="0" borderId="37" xfId="22" applyFont="1" applyBorder="1" applyAlignment="1">
      <alignment horizontal="center" vertical="center"/>
    </xf>
    <xf numFmtId="2" fontId="182" fillId="0" borderId="33" xfId="22" applyNumberFormat="1" applyFont="1" applyBorder="1" applyAlignment="1">
      <alignment horizontal="center" vertical="center"/>
    </xf>
    <xf numFmtId="0" fontId="177" fillId="0" borderId="0" xfId="0" applyFont="1" applyAlignment="1">
      <alignment horizontal="left"/>
    </xf>
    <xf numFmtId="0" fontId="109" fillId="0" borderId="0" xfId="0" applyFont="1"/>
    <xf numFmtId="0" fontId="109" fillId="0" borderId="32" xfId="0" applyFont="1" applyBorder="1" applyAlignment="1">
      <alignment horizontal="center"/>
    </xf>
    <xf numFmtId="0" fontId="109" fillId="0" borderId="17" xfId="0" applyFont="1" applyBorder="1"/>
    <xf numFmtId="0" fontId="109" fillId="0" borderId="0" xfId="0" applyFont="1" applyAlignment="1">
      <alignment horizontal="center" vertical="center"/>
    </xf>
    <xf numFmtId="0" fontId="177" fillId="15" borderId="8" xfId="0" applyFont="1" applyFill="1" applyBorder="1" applyAlignment="1">
      <alignment horizontal="center" vertical="center" wrapText="1"/>
    </xf>
    <xf numFmtId="16" fontId="109" fillId="16" borderId="8" xfId="0" applyNumberFormat="1" applyFont="1" applyFill="1" applyBorder="1" applyAlignment="1">
      <alignment horizontal="center"/>
    </xf>
    <xf numFmtId="0" fontId="109" fillId="0" borderId="8" xfId="0" applyFont="1" applyBorder="1"/>
    <xf numFmtId="0" fontId="109" fillId="5" borderId="8" xfId="0" applyFont="1" applyFill="1" applyBorder="1"/>
    <xf numFmtId="166" fontId="183" fillId="0" borderId="8" xfId="0" applyNumberFormat="1" applyFont="1" applyBorder="1" applyAlignment="1">
      <alignment horizontal="center" vertical="center"/>
    </xf>
    <xf numFmtId="166" fontId="109" fillId="0" borderId="8" xfId="0" applyNumberFormat="1" applyFont="1" applyBorder="1" applyAlignment="1">
      <alignment horizontal="center"/>
    </xf>
    <xf numFmtId="0" fontId="109" fillId="0" borderId="0" xfId="0" applyFont="1" applyAlignment="1">
      <alignment horizontal="left" vertical="center"/>
    </xf>
    <xf numFmtId="16" fontId="109" fillId="0" borderId="8" xfId="0" applyNumberFormat="1" applyFont="1" applyBorder="1" applyAlignment="1">
      <alignment horizontal="center"/>
    </xf>
    <xf numFmtId="0" fontId="109" fillId="0" borderId="3" xfId="0" applyFont="1" applyBorder="1"/>
    <xf numFmtId="14" fontId="108" fillId="0" borderId="8" xfId="22" applyNumberFormat="1" applyFont="1" applyBorder="1" applyAlignment="1">
      <alignment horizontal="center" vertical="center"/>
    </xf>
    <xf numFmtId="14" fontId="107" fillId="0" borderId="33" xfId="22" applyNumberFormat="1" applyFont="1" applyBorder="1" applyAlignment="1">
      <alignment horizontal="center" vertical="center"/>
    </xf>
    <xf numFmtId="14" fontId="106" fillId="0" borderId="33" xfId="22" applyNumberFormat="1" applyFont="1" applyBorder="1" applyAlignment="1">
      <alignment horizontal="center" vertical="center"/>
    </xf>
    <xf numFmtId="16" fontId="105" fillId="0" borderId="8" xfId="0" applyNumberFormat="1" applyFont="1" applyBorder="1" applyAlignment="1">
      <alignment horizontal="center"/>
    </xf>
    <xf numFmtId="0" fontId="104" fillId="0" borderId="8" xfId="0" applyFont="1" applyBorder="1"/>
    <xf numFmtId="0" fontId="116" fillId="30" borderId="8" xfId="10" applyFont="1" applyFill="1" applyBorder="1" applyAlignment="1">
      <alignment horizontal="center" vertical="center"/>
    </xf>
    <xf numFmtId="0" fontId="184" fillId="0" borderId="0" xfId="0" applyFont="1" applyAlignment="1">
      <alignment horizontal="center" vertical="center"/>
    </xf>
    <xf numFmtId="14" fontId="103" fillId="0" borderId="8" xfId="22" applyNumberFormat="1" applyFont="1" applyBorder="1" applyAlignment="1">
      <alignment horizontal="center" vertical="center"/>
    </xf>
    <xf numFmtId="0" fontId="102"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0" fontId="101" fillId="0" borderId="11" xfId="22" applyFont="1" applyBorder="1" applyAlignment="1">
      <alignment horizontal="center" vertical="center"/>
    </xf>
    <xf numFmtId="0" fontId="100" fillId="0" borderId="11" xfId="22" applyFont="1" applyBorder="1" applyAlignment="1">
      <alignment horizontal="center" vertical="center"/>
    </xf>
    <xf numFmtId="14" fontId="99" fillId="0" borderId="8" xfId="22" applyNumberFormat="1" applyFont="1" applyBorder="1" applyAlignment="1">
      <alignment horizontal="center" vertical="center"/>
    </xf>
    <xf numFmtId="0" fontId="98" fillId="0" borderId="8" xfId="0" applyFont="1" applyBorder="1" applyAlignment="1">
      <alignment horizontal="center"/>
    </xf>
    <xf numFmtId="14" fontId="98" fillId="0" borderId="8" xfId="22" applyNumberFormat="1" applyFont="1" applyBorder="1" applyAlignment="1">
      <alignment horizontal="center" vertical="center"/>
    </xf>
    <xf numFmtId="0" fontId="97" fillId="0" borderId="11" xfId="22" applyFont="1" applyBorder="1" applyAlignment="1">
      <alignment horizontal="center" vertical="center"/>
    </xf>
    <xf numFmtId="0" fontId="97" fillId="0" borderId="58" xfId="22" applyFont="1" applyBorder="1" applyAlignment="1">
      <alignment horizontal="center" vertical="center" wrapText="1"/>
    </xf>
    <xf numFmtId="0" fontId="96" fillId="0" borderId="8" xfId="0" applyFont="1" applyBorder="1" applyAlignment="1">
      <alignment horizontal="center"/>
    </xf>
    <xf numFmtId="0" fontId="95" fillId="0" borderId="8" xfId="0" applyFont="1" applyBorder="1" applyAlignment="1">
      <alignment horizontal="center"/>
    </xf>
    <xf numFmtId="0" fontId="178" fillId="6" borderId="8" xfId="10" applyFont="1" applyFill="1" applyBorder="1" applyAlignment="1">
      <alignment horizontal="center" vertical="center"/>
    </xf>
    <xf numFmtId="0" fontId="94" fillId="0" borderId="8" xfId="0" applyFont="1" applyBorder="1" applyAlignment="1">
      <alignment horizontal="center"/>
    </xf>
    <xf numFmtId="0" fontId="93" fillId="0" borderId="8" xfId="0" applyFont="1" applyBorder="1" applyAlignment="1">
      <alignment horizontal="center"/>
    </xf>
    <xf numFmtId="16" fontId="92" fillId="0" borderId="8" xfId="0" applyNumberFormat="1" applyFont="1" applyBorder="1" applyAlignment="1">
      <alignment horizontal="center"/>
    </xf>
    <xf numFmtId="0" fontId="92" fillId="0" borderId="8" xfId="0" applyFont="1" applyBorder="1" applyAlignment="1">
      <alignment horizontal="center"/>
    </xf>
    <xf numFmtId="0" fontId="91" fillId="0" borderId="8" xfId="0" applyFont="1" applyBorder="1" applyAlignment="1">
      <alignment horizontal="center"/>
    </xf>
    <xf numFmtId="14" fontId="90" fillId="0" borderId="8" xfId="22" applyNumberFormat="1" applyFont="1" applyBorder="1" applyAlignment="1">
      <alignment horizontal="center" vertical="center"/>
    </xf>
    <xf numFmtId="0" fontId="178" fillId="0" borderId="0" xfId="10" applyFont="1" applyAlignment="1">
      <alignment horizontal="center" vertical="center"/>
    </xf>
    <xf numFmtId="0" fontId="89" fillId="0" borderId="8" xfId="0" applyFont="1" applyBorder="1" applyAlignment="1">
      <alignment horizontal="center"/>
    </xf>
    <xf numFmtId="0" fontId="89" fillId="5" borderId="8" xfId="0" applyFont="1" applyFill="1" applyBorder="1"/>
    <xf numFmtId="0" fontId="88" fillId="0" borderId="0" xfId="0" applyFont="1"/>
    <xf numFmtId="0" fontId="87" fillId="0" borderId="8" xfId="0" applyFont="1" applyBorder="1"/>
    <xf numFmtId="0" fontId="87" fillId="0" borderId="8" xfId="0" applyFont="1" applyBorder="1" applyAlignment="1">
      <alignment horizontal="center"/>
    </xf>
    <xf numFmtId="0" fontId="86" fillId="0" borderId="0" xfId="26"/>
    <xf numFmtId="0" fontId="185" fillId="0" borderId="0" xfId="26" applyFont="1"/>
    <xf numFmtId="0" fontId="191" fillId="0" borderId="0" xfId="10" applyFont="1" applyAlignment="1">
      <alignment horizontal="left" vertical="center"/>
    </xf>
    <xf numFmtId="0" fontId="191" fillId="0" borderId="0" xfId="10" applyFont="1" applyAlignment="1">
      <alignment vertical="center"/>
    </xf>
    <xf numFmtId="0" fontId="192" fillId="0" borderId="0" xfId="10" applyFont="1" applyAlignment="1">
      <alignment vertical="center"/>
    </xf>
    <xf numFmtId="0" fontId="142" fillId="0" borderId="0" xfId="10" applyFont="1" applyAlignment="1">
      <alignment vertical="center"/>
    </xf>
    <xf numFmtId="0" fontId="142" fillId="0" borderId="0" xfId="10" applyFont="1" applyAlignment="1">
      <alignment horizontal="center" vertical="center" wrapText="1"/>
    </xf>
    <xf numFmtId="0" fontId="142" fillId="0" borderId="0" xfId="10" applyFont="1" applyAlignment="1">
      <alignment horizontal="center" vertical="center"/>
    </xf>
    <xf numFmtId="0" fontId="143" fillId="0" borderId="0" xfId="10" applyFont="1" applyAlignment="1">
      <alignment vertical="center"/>
    </xf>
    <xf numFmtId="0" fontId="143" fillId="0" borderId="0" xfId="10" applyFont="1" applyAlignment="1">
      <alignment horizontal="left" vertical="center"/>
    </xf>
    <xf numFmtId="0" fontId="143" fillId="0" borderId="0" xfId="10" applyFont="1" applyAlignment="1">
      <alignment horizontal="left" vertical="center" wrapText="1"/>
    </xf>
    <xf numFmtId="0" fontId="193" fillId="0" borderId="0" xfId="10" applyFont="1" applyAlignment="1">
      <alignment vertical="center"/>
    </xf>
    <xf numFmtId="0" fontId="189" fillId="0" borderId="8" xfId="0" applyFont="1" applyBorder="1" applyAlignment="1">
      <alignment horizontal="center" vertical="center"/>
    </xf>
    <xf numFmtId="16" fontId="189" fillId="0" borderId="8" xfId="0" quotePrefix="1" applyNumberFormat="1" applyFont="1" applyBorder="1" applyAlignment="1">
      <alignment horizontal="center" vertical="center"/>
    </xf>
    <xf numFmtId="175" fontId="189" fillId="0" borderId="8" xfId="0" applyNumberFormat="1" applyFont="1" applyBorder="1" applyAlignment="1">
      <alignment horizontal="center" vertical="center"/>
    </xf>
    <xf numFmtId="0" fontId="189" fillId="0" borderId="0" xfId="0" applyFont="1" applyAlignment="1">
      <alignment vertical="center"/>
    </xf>
    <xf numFmtId="0" fontId="190" fillId="3" borderId="8" xfId="0" applyFont="1" applyFill="1" applyBorder="1" applyAlignment="1">
      <alignment horizontal="center" vertical="center"/>
    </xf>
    <xf numFmtId="0" fontId="190" fillId="3" borderId="8" xfId="0" applyFont="1" applyFill="1" applyBorder="1" applyAlignment="1">
      <alignment horizontal="center" vertical="center" wrapText="1"/>
    </xf>
    <xf numFmtId="0" fontId="190" fillId="0" borderId="0" xfId="0" applyFont="1" applyAlignment="1">
      <alignment horizontal="center" vertical="center"/>
    </xf>
    <xf numFmtId="0" fontId="187" fillId="31" borderId="8" xfId="26" applyFont="1" applyFill="1" applyBorder="1" applyAlignment="1">
      <alignment horizontal="center" vertical="center" wrapText="1"/>
    </xf>
    <xf numFmtId="0" fontId="160" fillId="0" borderId="8" xfId="26" applyFont="1" applyBorder="1" applyAlignment="1">
      <alignment horizontal="center" vertical="center" wrapText="1"/>
    </xf>
    <xf numFmtId="1" fontId="160" fillId="0" borderId="8" xfId="26" applyNumberFormat="1" applyFont="1" applyBorder="1" applyAlignment="1">
      <alignment horizontal="center" vertical="center" wrapText="1"/>
    </xf>
    <xf numFmtId="0" fontId="160" fillId="32" borderId="8" xfId="26" applyFont="1" applyFill="1" applyBorder="1" applyAlignment="1">
      <alignment horizontal="center" vertical="center" wrapText="1"/>
    </xf>
    <xf numFmtId="0" fontId="142" fillId="0" borderId="8" xfId="26" applyFont="1" applyBorder="1" applyAlignment="1">
      <alignment horizontal="center" vertical="center" wrapText="1"/>
    </xf>
    <xf numFmtId="0" fontId="142" fillId="32" borderId="8" xfId="26" applyFont="1" applyFill="1" applyBorder="1" applyAlignment="1">
      <alignment horizontal="center" vertical="center" wrapText="1"/>
    </xf>
    <xf numFmtId="0" fontId="160" fillId="0" borderId="8" xfId="26" applyFont="1" applyBorder="1" applyAlignment="1">
      <alignment horizontal="center" wrapText="1"/>
    </xf>
    <xf numFmtId="0" fontId="160" fillId="32" borderId="8" xfId="26" applyFont="1" applyFill="1" applyBorder="1" applyAlignment="1">
      <alignment horizontal="center" wrapText="1"/>
    </xf>
    <xf numFmtId="14" fontId="160" fillId="0" borderId="8" xfId="26" applyNumberFormat="1" applyFont="1" applyBorder="1" applyAlignment="1">
      <alignment horizontal="center" vertical="center" wrapText="1"/>
    </xf>
    <xf numFmtId="0" fontId="194" fillId="0" borderId="0" xfId="27" applyFont="1" applyAlignment="1">
      <alignment horizontal="center"/>
    </xf>
    <xf numFmtId="0" fontId="195" fillId="33" borderId="34" xfId="27" applyFont="1" applyFill="1" applyBorder="1" applyAlignment="1">
      <alignment horizontal="left" vertical="center" wrapText="1"/>
    </xf>
    <xf numFmtId="0" fontId="196" fillId="0" borderId="0" xfId="27" applyFont="1" applyAlignment="1">
      <alignment horizontal="center" vertical="center"/>
    </xf>
    <xf numFmtId="0" fontId="197" fillId="0" borderId="0" xfId="27" applyFont="1" applyAlignment="1">
      <alignment horizontal="center" vertical="center"/>
    </xf>
    <xf numFmtId="0" fontId="194" fillId="0" borderId="0" xfId="27" applyFont="1" applyAlignment="1">
      <alignment horizontal="center" vertical="center"/>
    </xf>
    <xf numFmtId="0" fontId="195" fillId="33" borderId="30" xfId="27" applyFont="1" applyFill="1" applyBorder="1" applyAlignment="1">
      <alignment horizontal="left" vertical="center"/>
    </xf>
    <xf numFmtId="0" fontId="194" fillId="0" borderId="0" xfId="27" applyFont="1"/>
    <xf numFmtId="0" fontId="196" fillId="0" borderId="0" xfId="27" applyFont="1" applyAlignment="1">
      <alignment vertical="center"/>
    </xf>
    <xf numFmtId="0" fontId="195" fillId="33" borderId="38" xfId="27" applyFont="1" applyFill="1" applyBorder="1" applyAlignment="1">
      <alignment horizontal="left" vertical="center"/>
    </xf>
    <xf numFmtId="0" fontId="198" fillId="34" borderId="3" xfId="27" applyFont="1" applyFill="1" applyBorder="1"/>
    <xf numFmtId="0" fontId="194" fillId="34" borderId="0" xfId="27" applyFont="1" applyFill="1"/>
    <xf numFmtId="0" fontId="198" fillId="35" borderId="68" xfId="27" applyFont="1" applyFill="1" applyBorder="1" applyAlignment="1">
      <alignment horizontal="center" vertical="center"/>
    </xf>
    <xf numFmtId="0" fontId="198" fillId="35" borderId="63" xfId="27" applyFont="1" applyFill="1" applyBorder="1" applyAlignment="1">
      <alignment horizontal="center" vertical="center"/>
    </xf>
    <xf numFmtId="0" fontId="198" fillId="35" borderId="63" xfId="27" applyFont="1" applyFill="1" applyBorder="1" applyAlignment="1">
      <alignment horizontal="center" vertical="center" wrapText="1"/>
    </xf>
    <xf numFmtId="0" fontId="198" fillId="35" borderId="69" xfId="27" applyFont="1" applyFill="1" applyBorder="1" applyAlignment="1">
      <alignment horizontal="center" vertical="center" wrapText="1"/>
    </xf>
    <xf numFmtId="0" fontId="194" fillId="0" borderId="8" xfId="27" applyFont="1" applyBorder="1" applyAlignment="1">
      <alignment horizontal="left" vertical="center" wrapText="1"/>
    </xf>
    <xf numFmtId="0" fontId="194" fillId="36" borderId="8" xfId="27" applyFont="1" applyFill="1" applyBorder="1" applyAlignment="1">
      <alignment horizontal="center" vertical="center" wrapText="1"/>
    </xf>
    <xf numFmtId="176" fontId="194" fillId="36" borderId="8" xfId="28" applyFont="1" applyFill="1" applyBorder="1" applyAlignment="1">
      <alignment horizontal="center" vertical="center"/>
    </xf>
    <xf numFmtId="0" fontId="194" fillId="36" borderId="19" xfId="27" applyFont="1" applyFill="1" applyBorder="1" applyAlignment="1">
      <alignment vertical="center" wrapText="1"/>
    </xf>
    <xf numFmtId="0" fontId="194" fillId="37" borderId="8" xfId="27" applyFont="1" applyFill="1" applyBorder="1" applyAlignment="1">
      <alignment horizontal="center" vertical="center"/>
    </xf>
    <xf numFmtId="176" fontId="194" fillId="37" borderId="8" xfId="28" applyFont="1" applyFill="1" applyBorder="1" applyAlignment="1">
      <alignment horizontal="center" vertical="center"/>
    </xf>
    <xf numFmtId="0" fontId="194" fillId="37" borderId="19" xfId="27" applyFont="1" applyFill="1" applyBorder="1" applyAlignment="1">
      <alignment vertical="center" wrapText="1"/>
    </xf>
    <xf numFmtId="0" fontId="194" fillId="0" borderId="8" xfId="27" applyFont="1" applyBorder="1" applyAlignment="1">
      <alignment horizontal="left" vertical="center"/>
    </xf>
    <xf numFmtId="0" fontId="194" fillId="0" borderId="16" xfId="27" applyFont="1" applyBorder="1" applyAlignment="1">
      <alignment horizontal="left" vertical="center"/>
    </xf>
    <xf numFmtId="0" fontId="202" fillId="39" borderId="36" xfId="27" applyFont="1" applyFill="1" applyBorder="1" applyAlignment="1">
      <alignment horizontal="center" vertical="center"/>
    </xf>
    <xf numFmtId="176" fontId="201" fillId="39" borderId="36" xfId="27" applyNumberFormat="1" applyFont="1" applyFill="1" applyBorder="1" applyAlignment="1">
      <alignment horizontal="center" vertical="center"/>
    </xf>
    <xf numFmtId="176" fontId="201" fillId="39" borderId="45" xfId="27" applyNumberFormat="1" applyFont="1" applyFill="1" applyBorder="1" applyAlignment="1">
      <alignment horizontal="center" vertical="center"/>
    </xf>
    <xf numFmtId="0" fontId="143" fillId="0" borderId="0" xfId="10" applyFont="1" applyAlignment="1">
      <alignment horizontal="center" vertical="center"/>
    </xf>
    <xf numFmtId="14" fontId="143" fillId="0" borderId="0" xfId="10" applyNumberFormat="1" applyFont="1" applyAlignment="1">
      <alignment horizontal="center" vertical="center"/>
    </xf>
    <xf numFmtId="0" fontId="203" fillId="0" borderId="0" xfId="29" applyFont="1" applyAlignment="1">
      <alignment vertical="center"/>
    </xf>
    <xf numFmtId="0" fontId="144" fillId="0" borderId="0" xfId="29" applyFont="1" applyAlignment="1">
      <alignment vertical="center"/>
    </xf>
    <xf numFmtId="0" fontId="84" fillId="0" borderId="0" xfId="30"/>
    <xf numFmtId="0" fontId="203" fillId="0" borderId="0" xfId="29" quotePrefix="1" applyFont="1" applyAlignment="1">
      <alignment vertical="center"/>
    </xf>
    <xf numFmtId="0" fontId="203" fillId="0" borderId="0" xfId="29" applyFont="1" applyAlignment="1">
      <alignment horizontal="center" vertical="center"/>
    </xf>
    <xf numFmtId="0" fontId="204" fillId="0" borderId="0" xfId="29" applyFont="1"/>
    <xf numFmtId="0" fontId="144" fillId="0" borderId="0" xfId="29" applyFont="1" applyAlignment="1">
      <alignment horizontal="right"/>
    </xf>
    <xf numFmtId="0" fontId="143" fillId="0" borderId="8" xfId="29" applyFont="1" applyBorder="1" applyAlignment="1">
      <alignment horizontal="center" vertical="center" wrapText="1"/>
    </xf>
    <xf numFmtId="0" fontId="143" fillId="27" borderId="8" xfId="29" applyFont="1" applyFill="1" applyBorder="1" applyAlignment="1">
      <alignment vertical="center" wrapText="1"/>
    </xf>
    <xf numFmtId="0" fontId="143" fillId="27" borderId="8" xfId="29" applyFont="1" applyFill="1" applyBorder="1" applyAlignment="1">
      <alignment horizontal="center" vertical="center" wrapText="1"/>
    </xf>
    <xf numFmtId="41" fontId="142" fillId="27" borderId="8" xfId="29" applyNumberFormat="1" applyFont="1" applyFill="1" applyBorder="1" applyAlignment="1">
      <alignment horizontal="center" vertical="center" wrapText="1"/>
    </xf>
    <xf numFmtId="41" fontId="142" fillId="27" borderId="8" xfId="29" applyNumberFormat="1" applyFont="1" applyFill="1" applyBorder="1" applyAlignment="1">
      <alignment vertical="center" wrapText="1"/>
    </xf>
    <xf numFmtId="41" fontId="142" fillId="27" borderId="8" xfId="29" applyNumberFormat="1" applyFont="1" applyFill="1" applyBorder="1" applyAlignment="1">
      <alignment horizontal="center"/>
    </xf>
    <xf numFmtId="41" fontId="142" fillId="27" borderId="8" xfId="31" applyNumberFormat="1" applyFont="1" applyFill="1" applyBorder="1" applyAlignment="1">
      <alignment horizontal="center"/>
    </xf>
    <xf numFmtId="0" fontId="143" fillId="0" borderId="8" xfId="29" applyFont="1" applyBorder="1" applyAlignment="1">
      <alignment vertical="center" wrapText="1"/>
    </xf>
    <xf numFmtId="41" fontId="142" fillId="0" borderId="8" xfId="29" applyNumberFormat="1" applyFont="1" applyBorder="1" applyAlignment="1">
      <alignment horizontal="center" vertical="center" wrapText="1"/>
    </xf>
    <xf numFmtId="41"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41" fontId="142" fillId="0" borderId="8" xfId="31" applyNumberFormat="1" applyFont="1" applyFill="1" applyBorder="1" applyAlignment="1">
      <alignment horizontal="center" vertical="center"/>
    </xf>
    <xf numFmtId="41" fontId="142" fillId="27" borderId="8" xfId="29" applyNumberFormat="1" applyFont="1" applyFill="1" applyBorder="1" applyAlignment="1">
      <alignment horizontal="center" vertical="center"/>
    </xf>
    <xf numFmtId="41" fontId="142" fillId="27" borderId="8" xfId="29" applyNumberFormat="1" applyFont="1" applyFill="1" applyBorder="1" applyAlignment="1">
      <alignment horizontal="right" vertical="center" wrapText="1"/>
    </xf>
    <xf numFmtId="177" fontId="143" fillId="0" borderId="8" xfId="29" applyNumberFormat="1" applyFont="1" applyBorder="1" applyAlignment="1">
      <alignment horizontal="center" vertical="center" wrapText="1"/>
    </xf>
    <xf numFmtId="41" fontId="143" fillId="0" borderId="8" xfId="29" applyNumberFormat="1" applyFont="1" applyBorder="1" applyAlignment="1">
      <alignment horizontal="center" vertical="center" wrapText="1"/>
    </xf>
    <xf numFmtId="177" fontId="143" fillId="0" borderId="8" xfId="29" applyNumberFormat="1" applyFont="1" applyBorder="1" applyAlignment="1">
      <alignment vertical="center" wrapText="1"/>
    </xf>
    <xf numFmtId="41" fontId="143" fillId="0" borderId="8" xfId="29" applyNumberFormat="1" applyFont="1" applyBorder="1" applyAlignment="1">
      <alignment horizontal="center" vertical="center"/>
    </xf>
    <xf numFmtId="177" fontId="143" fillId="0" borderId="8" xfId="29" applyNumberFormat="1" applyFont="1" applyBorder="1" applyAlignment="1">
      <alignment horizontal="center" vertical="center"/>
    </xf>
    <xf numFmtId="177" fontId="143" fillId="0" borderId="8" xfId="29" applyNumberFormat="1" applyFont="1" applyBorder="1" applyAlignment="1">
      <alignment horizontal="right" vertical="center" wrapText="1"/>
    </xf>
    <xf numFmtId="177"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41" fontId="142" fillId="0" borderId="8" xfId="29" applyNumberFormat="1" applyFont="1" applyBorder="1" applyAlignment="1">
      <alignment horizontal="right" vertical="center" wrapText="1"/>
    </xf>
    <xf numFmtId="0" fontId="143" fillId="27" borderId="8" xfId="29" applyFont="1" applyFill="1" applyBorder="1" applyAlignment="1">
      <alignment vertical="center"/>
    </xf>
    <xf numFmtId="0" fontId="143" fillId="27" borderId="8" xfId="29" applyFont="1" applyFill="1" applyBorder="1" applyAlignment="1">
      <alignment horizontal="center"/>
    </xf>
    <xf numFmtId="41" fontId="142" fillId="27" borderId="8" xfId="29" applyNumberFormat="1" applyFont="1" applyFill="1" applyBorder="1" applyAlignment="1">
      <alignment vertical="center"/>
    </xf>
    <xf numFmtId="41" fontId="142" fillId="27" borderId="8" xfId="31" applyNumberFormat="1" applyFont="1" applyFill="1" applyBorder="1" applyAlignment="1">
      <alignment horizontal="center" vertical="center"/>
    </xf>
    <xf numFmtId="0" fontId="143" fillId="0" borderId="8" xfId="29" applyFont="1" applyBorder="1" applyAlignment="1">
      <alignment vertical="center"/>
    </xf>
    <xf numFmtId="0" fontId="143" fillId="0" borderId="8" xfId="29" applyFont="1" applyBorder="1" applyAlignment="1">
      <alignment horizontal="center"/>
    </xf>
    <xf numFmtId="41" fontId="142" fillId="0" borderId="8" xfId="29" applyNumberFormat="1" applyFont="1" applyBorder="1" applyAlignment="1">
      <alignment vertical="center"/>
    </xf>
    <xf numFmtId="14" fontId="203" fillId="0" borderId="0" xfId="29" applyNumberFormat="1" applyFont="1" applyAlignment="1">
      <alignment vertical="center"/>
    </xf>
    <xf numFmtId="0" fontId="143" fillId="0" borderId="8" xfId="29" applyFont="1" applyBorder="1" applyAlignment="1">
      <alignment horizontal="center" vertical="center"/>
    </xf>
    <xf numFmtId="0" fontId="142" fillId="27" borderId="8" xfId="29" applyFont="1" applyFill="1" applyBorder="1" applyAlignment="1">
      <alignment horizontal="center" vertical="center" wrapText="1"/>
    </xf>
    <xf numFmtId="0" fontId="142" fillId="0" borderId="8" xfId="29" applyFont="1" applyBorder="1" applyAlignment="1">
      <alignment horizontal="center" vertical="center" wrapText="1"/>
    </xf>
    <xf numFmtId="0" fontId="142" fillId="27" borderId="8" xfId="29" applyFont="1" applyFill="1" applyBorder="1"/>
    <xf numFmtId="0" fontId="142" fillId="0" borderId="8" xfId="29" applyFont="1" applyBorder="1"/>
    <xf numFmtId="0" fontId="143" fillId="27" borderId="8" xfId="29" applyFont="1" applyFill="1" applyBorder="1" applyAlignment="1">
      <alignment horizontal="center" vertical="center"/>
    </xf>
    <xf numFmtId="0" fontId="84" fillId="0" borderId="0" xfId="30" applyAlignment="1">
      <alignment horizontal="center"/>
    </xf>
    <xf numFmtId="0" fontId="203" fillId="0" borderId="0" xfId="29" applyFont="1" applyAlignment="1">
      <alignment horizontal="left" vertical="center"/>
    </xf>
    <xf numFmtId="0" fontId="203" fillId="0" borderId="0" xfId="29" quotePrefix="1" applyFont="1" applyAlignment="1">
      <alignment horizontal="left" vertical="center"/>
    </xf>
    <xf numFmtId="0" fontId="143" fillId="0" borderId="8" xfId="29" applyFont="1" applyBorder="1" applyAlignment="1">
      <alignment horizontal="left" vertical="center" wrapText="1"/>
    </xf>
    <xf numFmtId="0" fontId="189" fillId="5" borderId="8" xfId="0" applyFont="1" applyFill="1" applyBorder="1" applyAlignment="1">
      <alignment horizontal="center" vertical="center"/>
    </xf>
    <xf numFmtId="16" fontId="189" fillId="5" borderId="8" xfId="0" quotePrefix="1" applyNumberFormat="1" applyFont="1" applyFill="1" applyBorder="1" applyAlignment="1">
      <alignment horizontal="center" vertical="center"/>
    </xf>
    <xf numFmtId="175" fontId="189" fillId="5" borderId="8" xfId="0" applyNumberFormat="1" applyFont="1" applyFill="1" applyBorder="1" applyAlignment="1">
      <alignment horizontal="center" vertical="center"/>
    </xf>
    <xf numFmtId="0" fontId="190" fillId="5" borderId="8" xfId="0" applyFont="1" applyFill="1" applyBorder="1" applyAlignment="1">
      <alignment vertical="center"/>
    </xf>
    <xf numFmtId="43" fontId="0" fillId="0" borderId="8" xfId="32" applyFont="1" applyBorder="1" applyAlignment="1">
      <alignment horizontal="center" vertical="center"/>
    </xf>
    <xf numFmtId="0" fontId="119" fillId="0" borderId="8" xfId="0" applyFont="1" applyBorder="1" applyAlignment="1">
      <alignment horizontal="center" vertical="center" wrapText="1"/>
    </xf>
    <xf numFmtId="0" fontId="119" fillId="0" borderId="0" xfId="0" applyFont="1"/>
    <xf numFmtId="0" fontId="120" fillId="0" borderId="8" xfId="0" applyFont="1" applyBorder="1" applyAlignment="1">
      <alignment horizontal="center"/>
    </xf>
    <xf numFmtId="2" fontId="120" fillId="0" borderId="8" xfId="0" applyNumberFormat="1" applyFont="1" applyBorder="1" applyAlignment="1">
      <alignment horizontal="center" vertical="center"/>
    </xf>
    <xf numFmtId="166" fontId="120" fillId="0" borderId="8" xfId="0" applyNumberFormat="1" applyFont="1" applyBorder="1" applyAlignment="1">
      <alignment horizontal="center"/>
    </xf>
    <xf numFmtId="166" fontId="120" fillId="0" borderId="8" xfId="0" applyNumberFormat="1" applyFont="1" applyBorder="1" applyAlignment="1">
      <alignment horizontal="center" vertical="center"/>
    </xf>
    <xf numFmtId="0" fontId="120" fillId="2" borderId="8" xfId="0" applyFont="1" applyFill="1" applyBorder="1" applyAlignment="1">
      <alignment horizontal="center"/>
    </xf>
    <xf numFmtId="166" fontId="120" fillId="2" borderId="8" xfId="0" applyNumberFormat="1" applyFont="1" applyFill="1" applyBorder="1" applyAlignment="1">
      <alignment horizontal="center"/>
    </xf>
    <xf numFmtId="1" fontId="120" fillId="0" borderId="8" xfId="0" applyNumberFormat="1" applyFont="1" applyBorder="1" applyAlignment="1">
      <alignment horizontal="center" vertical="center"/>
    </xf>
    <xf numFmtId="0" fontId="207" fillId="0" borderId="8" xfId="0" applyFont="1" applyBorder="1" applyAlignment="1">
      <alignment horizontal="center" vertical="center" wrapText="1"/>
    </xf>
    <xf numFmtId="0" fontId="120" fillId="2" borderId="8" xfId="0" applyFont="1" applyFill="1" applyBorder="1" applyAlignment="1">
      <alignment horizontal="center" vertical="center" wrapText="1"/>
    </xf>
    <xf numFmtId="166" fontId="120" fillId="0" borderId="8" xfId="0" applyNumberFormat="1" applyFont="1" applyBorder="1" applyAlignment="1">
      <alignment vertical="center"/>
    </xf>
    <xf numFmtId="0" fontId="120" fillId="2" borderId="8" xfId="0" applyFont="1" applyFill="1" applyBorder="1" applyAlignment="1">
      <alignment vertical="center" wrapText="1"/>
    </xf>
    <xf numFmtId="0" fontId="120" fillId="2" borderId="8" xfId="0" applyFont="1" applyFill="1" applyBorder="1" applyAlignment="1">
      <alignment horizontal="left" vertical="center" wrapText="1"/>
    </xf>
    <xf numFmtId="0" fontId="119" fillId="2" borderId="8" xfId="0" applyFont="1" applyFill="1" applyBorder="1" applyAlignment="1">
      <alignment horizontal="left" vertical="center" wrapText="1"/>
    </xf>
    <xf numFmtId="0" fontId="206" fillId="2" borderId="8" xfId="0" applyFont="1" applyFill="1" applyBorder="1" applyAlignment="1">
      <alignment wrapText="1"/>
    </xf>
    <xf numFmtId="0" fontId="124" fillId="0" borderId="8" xfId="0" applyFont="1" applyBorder="1" applyAlignment="1">
      <alignment horizontal="center"/>
    </xf>
    <xf numFmtId="0" fontId="124" fillId="0" borderId="8" xfId="0" applyFont="1" applyBorder="1" applyAlignment="1">
      <alignment horizontal="center" wrapText="1"/>
    </xf>
    <xf numFmtId="0" fontId="81" fillId="0" borderId="0" xfId="35"/>
    <xf numFmtId="0" fontId="81" fillId="0" borderId="0" xfId="35" applyAlignment="1">
      <alignment horizontal="center" vertical="center"/>
    </xf>
    <xf numFmtId="0" fontId="81" fillId="2" borderId="8" xfId="35" applyFill="1" applyBorder="1" applyAlignment="1">
      <alignment horizontal="center" vertical="center"/>
    </xf>
    <xf numFmtId="0" fontId="81" fillId="2" borderId="8" xfId="35" applyFill="1" applyBorder="1" applyAlignment="1">
      <alignment horizontal="center"/>
    </xf>
    <xf numFmtId="0" fontId="81" fillId="0" borderId="8" xfId="35" applyBorder="1" applyAlignment="1">
      <alignment horizontal="center"/>
    </xf>
    <xf numFmtId="0" fontId="119" fillId="2" borderId="8" xfId="35" applyFont="1" applyFill="1" applyBorder="1" applyAlignment="1">
      <alignment horizontal="center" vertical="center"/>
    </xf>
    <xf numFmtId="0" fontId="119" fillId="2" borderId="8" xfId="35" applyFont="1" applyFill="1" applyBorder="1" applyAlignment="1">
      <alignment horizontal="center"/>
    </xf>
    <xf numFmtId="0" fontId="81" fillId="0" borderId="0" xfId="35" applyAlignment="1">
      <alignment horizontal="center"/>
    </xf>
    <xf numFmtId="0" fontId="119" fillId="0" borderId="8" xfId="35" applyFont="1" applyBorder="1" applyAlignment="1">
      <alignment horizontal="center"/>
    </xf>
    <xf numFmtId="0" fontId="119" fillId="0" borderId="0" xfId="34" applyFont="1"/>
    <xf numFmtId="0" fontId="119" fillId="0" borderId="8" xfId="34" applyFont="1" applyBorder="1" applyAlignment="1">
      <alignment horizontal="center" vertical="center"/>
    </xf>
    <xf numFmtId="0" fontId="81" fillId="0" borderId="0" xfId="34" applyFont="1"/>
    <xf numFmtId="0" fontId="119" fillId="0" borderId="0" xfId="33" applyFont="1"/>
    <xf numFmtId="43" fontId="189" fillId="5" borderId="8" xfId="32" applyFont="1" applyFill="1" applyBorder="1" applyAlignment="1">
      <alignment horizontal="center" vertical="center"/>
    </xf>
    <xf numFmtId="43" fontId="189" fillId="0" borderId="8" xfId="32" applyFont="1" applyBorder="1" applyAlignment="1">
      <alignment horizontal="center" vertical="center"/>
    </xf>
    <xf numFmtId="0" fontId="120" fillId="0" borderId="0" xfId="33" applyFont="1"/>
    <xf numFmtId="0" fontId="119" fillId="34" borderId="8" xfId="33" applyFont="1" applyFill="1" applyBorder="1" applyAlignment="1">
      <alignment horizontal="center" vertical="center" wrapText="1"/>
    </xf>
    <xf numFmtId="0" fontId="120" fillId="0" borderId="0" xfId="33" applyFont="1" applyAlignment="1">
      <alignment horizontal="center"/>
    </xf>
    <xf numFmtId="0" fontId="124" fillId="34" borderId="8" xfId="33" applyFont="1" applyFill="1" applyBorder="1" applyAlignment="1">
      <alignment horizontal="center" vertical="center" wrapText="1"/>
    </xf>
    <xf numFmtId="0" fontId="80" fillId="0" borderId="8" xfId="0" applyFont="1" applyBorder="1" applyAlignment="1">
      <alignment horizontal="center" vertical="center"/>
    </xf>
    <xf numFmtId="0" fontId="185" fillId="0" borderId="8" xfId="0" applyFont="1" applyBorder="1" applyAlignment="1">
      <alignment horizontal="center" vertical="center"/>
    </xf>
    <xf numFmtId="0" fontId="119" fillId="0" borderId="8" xfId="0" applyFont="1" applyBorder="1" applyAlignment="1">
      <alignment horizontal="left" vertical="center"/>
    </xf>
    <xf numFmtId="165" fontId="160" fillId="0" borderId="8" xfId="26" applyNumberFormat="1" applyFont="1" applyBorder="1" applyAlignment="1">
      <alignment horizontal="center" wrapText="1"/>
    </xf>
    <xf numFmtId="43" fontId="194" fillId="0" borderId="0" xfId="27" applyNumberFormat="1" applyFont="1"/>
    <xf numFmtId="165" fontId="160" fillId="32" borderId="8" xfId="26" applyNumberFormat="1" applyFont="1" applyFill="1" applyBorder="1" applyAlignment="1">
      <alignment horizontal="center" vertical="center" wrapText="1"/>
    </xf>
    <xf numFmtId="0" fontId="189" fillId="2" borderId="8" xfId="0" applyFont="1" applyFill="1" applyBorder="1" applyAlignment="1">
      <alignment horizontal="left" vertical="center" wrapText="1"/>
    </xf>
    <xf numFmtId="178" fontId="14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8" fillId="0" borderId="8" xfId="0" applyFont="1" applyBorder="1" applyAlignment="1">
      <alignment vertical="center" wrapText="1"/>
    </xf>
    <xf numFmtId="0" fontId="189" fillId="2" borderId="8" xfId="0" applyFont="1" applyFill="1" applyBorder="1" applyAlignment="1">
      <alignment horizontal="center" vertical="center" wrapText="1"/>
    </xf>
    <xf numFmtId="2" fontId="86" fillId="0" borderId="0" xfId="26" applyNumberFormat="1"/>
    <xf numFmtId="0" fontId="77" fillId="2" borderId="8" xfId="35" applyFont="1" applyFill="1" applyBorder="1" applyAlignment="1">
      <alignment horizontal="center"/>
    </xf>
    <xf numFmtId="0" fontId="119" fillId="0" borderId="8" xfId="34" applyFont="1" applyBorder="1" applyAlignment="1">
      <alignment vertical="center"/>
    </xf>
    <xf numFmtId="49" fontId="77" fillId="2" borderId="8" xfId="0" applyNumberFormat="1" applyFont="1" applyFill="1" applyBorder="1" applyAlignment="1">
      <alignment horizontal="center"/>
    </xf>
    <xf numFmtId="0" fontId="77" fillId="2" borderId="8" xfId="0" applyFont="1" applyFill="1" applyBorder="1" applyAlignment="1">
      <alignment horizontal="center"/>
    </xf>
    <xf numFmtId="0" fontId="76" fillId="2" borderId="8" xfId="35" applyFont="1" applyFill="1" applyBorder="1" applyAlignment="1">
      <alignment horizontal="center" vertical="center"/>
    </xf>
    <xf numFmtId="166" fontId="120" fillId="0" borderId="19" xfId="0" applyNumberFormat="1" applyFont="1" applyBorder="1" applyAlignment="1">
      <alignment vertical="center"/>
    </xf>
    <xf numFmtId="0" fontId="120" fillId="2" borderId="19" xfId="0" applyFont="1" applyFill="1" applyBorder="1" applyAlignment="1">
      <alignment vertical="center" wrapText="1"/>
    </xf>
    <xf numFmtId="0" fontId="120" fillId="2" borderId="19" xfId="0" applyFont="1" applyFill="1" applyBorder="1" applyAlignment="1">
      <alignment horizontal="left" vertical="center" wrapText="1"/>
    </xf>
    <xf numFmtId="0" fontId="119" fillId="2" borderId="19" xfId="0" applyFont="1" applyFill="1" applyBorder="1" applyAlignment="1">
      <alignment horizontal="left" vertical="center" wrapText="1"/>
    </xf>
    <xf numFmtId="0" fontId="120" fillId="2" borderId="19" xfId="0" applyFont="1" applyFill="1" applyBorder="1" applyAlignment="1">
      <alignment horizontal="left" vertical="center"/>
    </xf>
    <xf numFmtId="0" fontId="119" fillId="2" borderId="8" xfId="33" applyFont="1" applyFill="1" applyBorder="1" applyAlignment="1">
      <alignment horizontal="center" vertical="center" wrapText="1"/>
    </xf>
    <xf numFmtId="0" fontId="75" fillId="0" borderId="8" xfId="0" applyFont="1" applyBorder="1" applyAlignment="1">
      <alignment horizontal="center" vertical="center"/>
    </xf>
    <xf numFmtId="0" fontId="207" fillId="0" borderId="8" xfId="0" applyFont="1" applyBorder="1" applyAlignment="1">
      <alignment horizontal="center" vertical="center"/>
    </xf>
    <xf numFmtId="2" fontId="120" fillId="0" borderId="8" xfId="13" applyNumberFormat="1" applyFont="1" applyBorder="1" applyAlignment="1">
      <alignment horizontal="center" vertical="center" wrapText="1"/>
    </xf>
    <xf numFmtId="2" fontId="120" fillId="0" borderId="8" xfId="13" applyNumberFormat="1" applyFont="1" applyBorder="1" applyAlignment="1">
      <alignment horizontal="center" vertical="center"/>
    </xf>
    <xf numFmtId="180" fontId="120" fillId="0" borderId="8" xfId="0" applyNumberFormat="1" applyFont="1" applyBorder="1" applyAlignment="1">
      <alignment horizontal="center" vertical="center" wrapText="1"/>
    </xf>
    <xf numFmtId="0" fontId="120" fillId="0" borderId="8" xfId="0" applyFont="1" applyBorder="1" applyAlignment="1">
      <alignment horizontal="center" vertical="center" wrapText="1"/>
    </xf>
    <xf numFmtId="2" fontId="120"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vertical="center" wrapText="1" shrinkToFit="1"/>
    </xf>
    <xf numFmtId="166" fontId="120" fillId="0" borderId="8" xfId="13" applyNumberFormat="1" applyFont="1" applyBorder="1" applyAlignment="1">
      <alignment vertical="center" wrapText="1"/>
    </xf>
    <xf numFmtId="2"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wrapText="1" shrinkToFit="1"/>
    </xf>
    <xf numFmtId="166" fontId="125" fillId="0" borderId="8" xfId="0" applyNumberFormat="1" applyFont="1" applyBorder="1" applyAlignment="1">
      <alignment horizontal="center" shrinkToFit="1"/>
    </xf>
    <xf numFmtId="166" fontId="125" fillId="40" borderId="8" xfId="0" applyNumberFormat="1" applyFont="1" applyFill="1" applyBorder="1" applyAlignment="1">
      <alignment horizontal="center" vertical="center" wrapText="1" shrinkToFit="1"/>
    </xf>
    <xf numFmtId="166" fontId="125" fillId="40" borderId="8" xfId="0" applyNumberFormat="1" applyFont="1" applyFill="1" applyBorder="1" applyAlignment="1">
      <alignment horizontal="center" vertical="center" shrinkToFit="1"/>
    </xf>
    <xf numFmtId="0" fontId="207" fillId="0" borderId="8" xfId="0" applyFont="1" applyBorder="1" applyAlignment="1">
      <alignment vertical="center" wrapText="1"/>
    </xf>
    <xf numFmtId="0" fontId="207" fillId="0" borderId="8" xfId="0" applyFont="1" applyBorder="1" applyAlignment="1">
      <alignment vertical="center"/>
    </xf>
    <xf numFmtId="166" fontId="120" fillId="6" borderId="8" xfId="0" applyNumberFormat="1" applyFont="1" applyFill="1" applyBorder="1" applyAlignment="1">
      <alignment horizontal="center" vertical="center" wrapText="1"/>
    </xf>
    <xf numFmtId="43" fontId="75" fillId="0" borderId="8" xfId="32" applyFont="1" applyBorder="1" applyAlignment="1">
      <alignment horizontal="center" vertical="center" wrapText="1"/>
    </xf>
    <xf numFmtId="0" fontId="74" fillId="2" borderId="8" xfId="35" applyFont="1" applyFill="1" applyBorder="1" applyAlignment="1">
      <alignment horizontal="center" vertical="center"/>
    </xf>
    <xf numFmtId="0" fontId="74" fillId="0" borderId="8" xfId="35" applyFont="1" applyBorder="1" applyAlignment="1">
      <alignment horizontal="center"/>
    </xf>
    <xf numFmtId="0" fontId="73" fillId="0" borderId="8" xfId="0" applyFont="1" applyBorder="1" applyAlignment="1">
      <alignment horizontal="center" vertical="center"/>
    </xf>
    <xf numFmtId="0" fontId="124" fillId="0" borderId="19" xfId="0" applyFont="1" applyBorder="1" applyAlignment="1">
      <alignment horizontal="center"/>
    </xf>
    <xf numFmtId="1" fontId="0" fillId="0" borderId="8" xfId="0" applyNumberFormat="1" applyBorder="1" applyAlignment="1">
      <alignment horizontal="center" vertical="center"/>
    </xf>
    <xf numFmtId="1" fontId="119" fillId="0" borderId="8" xfId="0" applyNumberFormat="1" applyFont="1" applyBorder="1" applyAlignment="1">
      <alignment horizontal="center" vertical="center"/>
    </xf>
    <xf numFmtId="165" fontId="119" fillId="0" borderId="8" xfId="0" applyNumberFormat="1" applyFont="1" applyBorder="1" applyAlignment="1">
      <alignment horizontal="center" vertical="center"/>
    </xf>
    <xf numFmtId="0" fontId="119" fillId="0" borderId="8" xfId="0" applyFont="1" applyBorder="1" applyAlignment="1">
      <alignment vertical="center"/>
    </xf>
    <xf numFmtId="0" fontId="72" fillId="0" borderId="8" xfId="0" applyFont="1" applyBorder="1" applyAlignment="1">
      <alignment horizontal="center" vertical="center"/>
    </xf>
    <xf numFmtId="0" fontId="213" fillId="42" borderId="71" xfId="0" applyFont="1" applyFill="1" applyBorder="1" applyAlignment="1">
      <alignment horizontal="center" vertical="center" wrapText="1" readingOrder="1"/>
    </xf>
    <xf numFmtId="0" fontId="211" fillId="42" borderId="71"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2"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0" xfId="0" applyFont="1" applyFill="1" applyBorder="1" applyAlignment="1">
      <alignment horizontal="center" vertical="center" readingOrder="1"/>
    </xf>
    <xf numFmtId="0" fontId="213" fillId="42" borderId="70" xfId="0" applyFont="1" applyFill="1" applyBorder="1" applyAlignment="1">
      <alignment horizontal="left" vertical="center" readingOrder="1"/>
    </xf>
    <xf numFmtId="0" fontId="213" fillId="42" borderId="71" xfId="0" applyFont="1" applyFill="1" applyBorder="1" applyAlignment="1">
      <alignment horizontal="left" vertical="center" readingOrder="1"/>
    </xf>
    <xf numFmtId="0" fontId="71" fillId="0" borderId="8" xfId="0" applyFont="1" applyBorder="1"/>
    <xf numFmtId="0" fontId="189" fillId="5" borderId="8" xfId="0" applyFont="1" applyFill="1" applyBorder="1" applyAlignment="1">
      <alignment horizontal="left" vertical="center" wrapText="1"/>
    </xf>
    <xf numFmtId="0" fontId="70" fillId="0" borderId="8" xfId="0" applyFont="1" applyBorder="1"/>
    <xf numFmtId="0" fontId="189" fillId="5" borderId="8" xfId="0" applyFont="1" applyFill="1" applyBorder="1" applyAlignment="1">
      <alignment vertical="center"/>
    </xf>
    <xf numFmtId="0" fontId="69" fillId="0" borderId="8" xfId="0" applyFont="1" applyBorder="1"/>
    <xf numFmtId="49" fontId="69" fillId="2" borderId="8" xfId="0" quotePrefix="1" applyNumberFormat="1" applyFont="1" applyFill="1" applyBorder="1" applyAlignment="1">
      <alignment horizontal="center"/>
    </xf>
    <xf numFmtId="0" fontId="69" fillId="2" borderId="8" xfId="0" applyFont="1" applyFill="1" applyBorder="1" applyAlignment="1">
      <alignment horizontal="center"/>
    </xf>
    <xf numFmtId="0" fontId="69" fillId="2" borderId="8" xfId="0"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0" fillId="0" borderId="8" xfId="0" applyFont="1" applyBorder="1" applyAlignment="1">
      <alignment horizontal="center" vertical="center"/>
    </xf>
    <xf numFmtId="14" fontId="210" fillId="0" borderId="8" xfId="0" applyNumberFormat="1" applyFont="1" applyBorder="1" applyAlignment="1">
      <alignment horizontal="center" vertical="center"/>
    </xf>
    <xf numFmtId="0" fontId="127" fillId="0" borderId="8" xfId="27" applyFont="1" applyBorder="1" applyAlignment="1">
      <alignment vertical="center"/>
    </xf>
    <xf numFmtId="43" fontId="210" fillId="0" borderId="8" xfId="32" applyFont="1" applyBorder="1" applyAlignment="1">
      <alignment horizontal="center" vertical="center"/>
    </xf>
    <xf numFmtId="165" fontId="209" fillId="0" borderId="8" xfId="0" applyNumberFormat="1" applyFont="1" applyBorder="1" applyAlignment="1">
      <alignment vertical="center"/>
    </xf>
    <xf numFmtId="0" fontId="214" fillId="0" borderId="8" xfId="27" applyFont="1" applyBorder="1" applyAlignment="1">
      <alignment vertical="center"/>
    </xf>
    <xf numFmtId="166" fontId="119" fillId="34" borderId="8" xfId="33" applyNumberFormat="1"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210" fillId="2" borderId="8" xfId="0" applyFont="1" applyFill="1" applyBorder="1" applyAlignment="1">
      <alignment horizontal="center" vertical="center"/>
    </xf>
    <xf numFmtId="43" fontId="210" fillId="2" borderId="8" xfId="32" applyFont="1" applyFill="1" applyBorder="1" applyAlignment="1">
      <alignment horizontal="center" vertical="center"/>
    </xf>
    <xf numFmtId="14" fontId="210" fillId="2" borderId="8" xfId="0" applyNumberFormat="1" applyFont="1" applyFill="1" applyBorder="1" applyAlignment="1">
      <alignment horizontal="center" vertical="center"/>
    </xf>
    <xf numFmtId="0" fontId="127" fillId="2" borderId="8" xfId="27" applyFont="1" applyFill="1" applyBorder="1" applyAlignment="1">
      <alignment vertical="center"/>
    </xf>
    <xf numFmtId="14" fontId="210" fillId="2" borderId="8" xfId="0" applyNumberFormat="1" applyFont="1" applyFill="1" applyBorder="1" applyAlignment="1">
      <alignment horizontal="center" vertical="center" wrapText="1"/>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43" fontId="68" fillId="0" borderId="8" xfId="32" applyFont="1" applyBorder="1" applyAlignment="1">
      <alignment horizontal="center" vertical="center" wrapText="1"/>
    </xf>
    <xf numFmtId="43" fontId="119" fillId="0" borderId="8" xfId="32" applyFont="1" applyBorder="1" applyAlignment="1">
      <alignment horizontal="center" vertical="center" wrapText="1"/>
    </xf>
    <xf numFmtId="0" fontId="68" fillId="0" borderId="8" xfId="0" applyFont="1" applyBorder="1" applyAlignment="1">
      <alignment vertical="center"/>
    </xf>
    <xf numFmtId="43" fontId="0" fillId="0" borderId="8" xfId="32" applyFont="1" applyBorder="1" applyAlignment="1">
      <alignment horizontal="center"/>
    </xf>
    <xf numFmtId="43" fontId="119" fillId="0" borderId="8" xfId="0" applyNumberFormat="1" applyFont="1" applyBorder="1" applyAlignment="1">
      <alignment horizontal="center"/>
    </xf>
    <xf numFmtId="0" fontId="119" fillId="34" borderId="11" xfId="33" applyFont="1" applyFill="1" applyBorder="1" applyAlignment="1">
      <alignment horizontal="center" vertical="center" wrapText="1"/>
    </xf>
    <xf numFmtId="0" fontId="68" fillId="2" borderId="8" xfId="33" applyFont="1" applyFill="1" applyBorder="1" applyAlignment="1">
      <alignment horizontal="center" vertical="center" wrapText="1"/>
    </xf>
    <xf numFmtId="0" fontId="68" fillId="0" borderId="0" xfId="33" applyFont="1"/>
    <xf numFmtId="0" fontId="68" fillId="0" borderId="0" xfId="33" applyFont="1" applyAlignment="1">
      <alignment vertical="center"/>
    </xf>
    <xf numFmtId="0" fontId="68" fillId="0" borderId="0" xfId="33" applyFont="1" applyAlignment="1">
      <alignment horizontal="center"/>
    </xf>
    <xf numFmtId="0" fontId="68" fillId="40" borderId="8" xfId="33" applyFont="1" applyFill="1" applyBorder="1"/>
    <xf numFmtId="0" fontId="68" fillId="0" borderId="8" xfId="33" applyFont="1" applyBorder="1" applyAlignment="1">
      <alignment horizontal="center"/>
    </xf>
    <xf numFmtId="0" fontId="68" fillId="2" borderId="8" xfId="33" applyFont="1" applyFill="1" applyBorder="1"/>
    <xf numFmtId="0" fontId="68" fillId="0" borderId="8" xfId="33" applyFont="1" applyBorder="1"/>
    <xf numFmtId="0" fontId="68" fillId="0" borderId="8" xfId="0" applyFont="1" applyBorder="1"/>
    <xf numFmtId="0" fontId="68" fillId="0" borderId="8" xfId="33" applyFont="1" applyBorder="1" applyAlignment="1">
      <alignment vertical="center"/>
    </xf>
    <xf numFmtId="166" fontId="68" fillId="0" borderId="8" xfId="33" applyNumberFormat="1" applyFont="1" applyBorder="1" applyAlignment="1">
      <alignment horizontal="center"/>
    </xf>
    <xf numFmtId="0" fontId="68" fillId="2" borderId="8" xfId="0" applyFont="1" applyFill="1" applyBorder="1" applyAlignment="1">
      <alignment horizontal="center" vertical="center" wrapText="1"/>
    </xf>
    <xf numFmtId="49" fontId="68" fillId="0" borderId="8" xfId="0" applyNumberFormat="1" applyFont="1" applyBorder="1" applyAlignment="1">
      <alignment horizontal="center" vertical="center"/>
    </xf>
    <xf numFmtId="166" fontId="68" fillId="0" borderId="8" xfId="0" applyNumberFormat="1" applyFont="1" applyBorder="1" applyAlignment="1">
      <alignment horizontal="center" vertical="center"/>
    </xf>
    <xf numFmtId="0" fontId="68" fillId="0" borderId="8" xfId="0" applyFont="1" applyBorder="1" applyAlignment="1">
      <alignment horizontal="center"/>
    </xf>
    <xf numFmtId="166" fontId="68" fillId="0" borderId="8" xfId="0" applyNumberFormat="1" applyFont="1" applyBorder="1" applyAlignment="1">
      <alignment horizontal="center"/>
    </xf>
    <xf numFmtId="1" fontId="68" fillId="0" borderId="8" xfId="0" applyNumberFormat="1" applyFont="1" applyBorder="1" applyAlignment="1">
      <alignment horizontal="center"/>
    </xf>
    <xf numFmtId="1" fontId="68" fillId="0" borderId="8" xfId="0" applyNumberFormat="1" applyFont="1" applyBorder="1" applyAlignment="1">
      <alignment horizontal="center" vertical="center"/>
    </xf>
    <xf numFmtId="165" fontId="68" fillId="0" borderId="8" xfId="0" applyNumberFormat="1" applyFont="1" applyBorder="1" applyAlignment="1">
      <alignment horizontal="center" vertical="center"/>
    </xf>
    <xf numFmtId="2" fontId="68" fillId="0" borderId="8" xfId="0" applyNumberFormat="1" applyFont="1" applyBorder="1" applyAlignment="1">
      <alignment horizontal="center" vertical="center"/>
    </xf>
    <xf numFmtId="0" fontId="68" fillId="0" borderId="8" xfId="0" applyFont="1" applyBorder="1" applyAlignment="1">
      <alignment horizontal="left" vertical="center" wrapText="1"/>
    </xf>
    <xf numFmtId="0" fontId="68" fillId="0" borderId="8" xfId="0" applyFont="1" applyBorder="1" applyAlignment="1">
      <alignment horizontal="left" vertical="center"/>
    </xf>
    <xf numFmtId="0" fontId="68" fillId="0" borderId="8" xfId="0" applyFont="1" applyBorder="1" applyAlignment="1">
      <alignment horizontal="left"/>
    </xf>
    <xf numFmtId="0" fontId="68" fillId="6" borderId="8" xfId="33" applyFont="1" applyFill="1" applyBorder="1"/>
    <xf numFmtId="0" fontId="68" fillId="6" borderId="8" xfId="33" applyFont="1" applyFill="1" applyBorder="1" applyAlignment="1">
      <alignment vertical="center"/>
    </xf>
    <xf numFmtId="166" fontId="68" fillId="6" borderId="8" xfId="33" applyNumberFormat="1" applyFont="1" applyFill="1" applyBorder="1" applyAlignment="1">
      <alignment horizontal="center"/>
    </xf>
    <xf numFmtId="0" fontId="68" fillId="6" borderId="8" xfId="33" applyFont="1" applyFill="1" applyBorder="1" applyAlignment="1">
      <alignment horizontal="center"/>
    </xf>
    <xf numFmtId="2" fontId="68" fillId="0" borderId="8" xfId="0" applyNumberFormat="1" applyFont="1" applyBorder="1" applyAlignment="1">
      <alignment horizontal="center" vertical="center" wrapText="1"/>
    </xf>
    <xf numFmtId="166" fontId="68" fillId="0" borderId="8" xfId="0" applyNumberFormat="1" applyFont="1" applyBorder="1" applyAlignment="1">
      <alignment horizontal="center" vertical="center" wrapText="1"/>
    </xf>
    <xf numFmtId="0" fontId="208" fillId="2" borderId="8" xfId="37" applyFill="1" applyBorder="1" applyAlignment="1">
      <alignment horizontal="center" vertical="center"/>
    </xf>
    <xf numFmtId="0" fontId="68" fillId="0" borderId="8" xfId="33" applyFont="1" applyBorder="1" applyAlignment="1">
      <alignment horizontal="center" vertical="center"/>
    </xf>
    <xf numFmtId="0" fontId="68" fillId="40" borderId="8" xfId="0" applyFont="1" applyFill="1" applyBorder="1" applyAlignment="1">
      <alignment horizontal="center" vertical="center"/>
    </xf>
    <xf numFmtId="166" fontId="68" fillId="0" borderId="8" xfId="0" applyNumberFormat="1" applyFont="1" applyBorder="1" applyAlignment="1">
      <alignment vertical="center" wrapText="1"/>
    </xf>
    <xf numFmtId="0" fontId="68" fillId="40" borderId="8" xfId="33" applyFont="1" applyFill="1" applyBorder="1" applyAlignment="1">
      <alignment vertical="center"/>
    </xf>
    <xf numFmtId="166" fontId="68" fillId="0" borderId="8" xfId="0" applyNumberFormat="1" applyFont="1" applyBorder="1" applyAlignment="1">
      <alignment vertical="center"/>
    </xf>
    <xf numFmtId="2" fontId="120" fillId="0" borderId="8" xfId="0" applyNumberFormat="1" applyFont="1" applyBorder="1" applyAlignment="1">
      <alignment horizontal="center"/>
    </xf>
    <xf numFmtId="0" fontId="68" fillId="2" borderId="8" xfId="0" applyFont="1" applyFill="1" applyBorder="1" applyAlignment="1">
      <alignment horizontal="center" vertical="center"/>
    </xf>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189" fillId="6" borderId="8" xfId="0" applyFont="1" applyFill="1" applyBorder="1" applyAlignment="1">
      <alignment horizontal="center" vertical="center"/>
    </xf>
    <xf numFmtId="16" fontId="189" fillId="6" borderId="8" xfId="0" quotePrefix="1" applyNumberFormat="1" applyFont="1" applyFill="1" applyBorder="1" applyAlignment="1">
      <alignment horizontal="center" vertical="center"/>
    </xf>
    <xf numFmtId="175" fontId="189" fillId="6" borderId="8" xfId="0" applyNumberFormat="1" applyFont="1" applyFill="1" applyBorder="1" applyAlignment="1">
      <alignment horizontal="center" vertical="center"/>
    </xf>
    <xf numFmtId="0" fontId="189" fillId="6" borderId="8" xfId="0" applyFont="1" applyFill="1" applyBorder="1" applyAlignment="1">
      <alignment horizontal="center" vertical="center" wrapText="1"/>
    </xf>
    <xf numFmtId="0" fontId="189" fillId="6" borderId="8" xfId="0" applyFont="1" applyFill="1" applyBorder="1" applyAlignment="1">
      <alignment horizontal="left" vertical="center" wrapText="1"/>
    </xf>
    <xf numFmtId="0" fontId="120" fillId="2" borderId="8" xfId="35" applyFont="1" applyFill="1" applyBorder="1" applyAlignment="1">
      <alignment horizontal="center"/>
    </xf>
    <xf numFmtId="0" fontId="160" fillId="0" borderId="8" xfId="26" quotePrefix="1" applyFont="1" applyBorder="1" applyAlignment="1">
      <alignment horizontal="center" vertical="center" wrapText="1"/>
    </xf>
    <xf numFmtId="0" fontId="67" fillId="2" borderId="8" xfId="35" applyFont="1" applyFill="1" applyBorder="1" applyAlignment="1">
      <alignment horizontal="center"/>
    </xf>
    <xf numFmtId="0" fontId="215" fillId="2" borderId="8" xfId="26" applyFont="1" applyFill="1" applyBorder="1" applyAlignment="1">
      <alignment horizontal="center" vertical="center" wrapText="1"/>
    </xf>
    <xf numFmtId="2" fontId="160" fillId="32" borderId="8" xfId="26" applyNumberFormat="1" applyFont="1" applyFill="1" applyBorder="1" applyAlignment="1">
      <alignment horizontal="center" vertical="center" wrapText="1"/>
    </xf>
    <xf numFmtId="0" fontId="66" fillId="0" borderId="8" xfId="35" applyFont="1" applyBorder="1" applyAlignment="1">
      <alignment horizontal="center"/>
    </xf>
    <xf numFmtId="0" fontId="143" fillId="6" borderId="8" xfId="29" applyFont="1" applyFill="1" applyBorder="1" applyAlignment="1">
      <alignment horizontal="center" vertical="center" wrapText="1"/>
    </xf>
    <xf numFmtId="41"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vertical="center" wrapText="1"/>
    </xf>
    <xf numFmtId="177" fontId="143" fillId="6" borderId="8" xfId="29" applyNumberFormat="1" applyFont="1" applyFill="1" applyBorder="1" applyAlignment="1">
      <alignment horizontal="center" vertical="center" wrapText="1"/>
    </xf>
    <xf numFmtId="177"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horizontal="center" vertical="center"/>
    </xf>
    <xf numFmtId="41" fontId="142" fillId="6" borderId="8" xfId="29" applyNumberFormat="1" applyFont="1" applyFill="1" applyBorder="1" applyAlignment="1">
      <alignment vertical="center"/>
    </xf>
    <xf numFmtId="0" fontId="203" fillId="6" borderId="0" xfId="29" applyFont="1" applyFill="1" applyAlignment="1">
      <alignment horizontal="left" vertical="center"/>
    </xf>
    <xf numFmtId="0" fontId="189" fillId="5" borderId="8" xfId="0" applyFont="1" applyFill="1" applyBorder="1" applyAlignment="1">
      <alignment horizontal="center" vertical="center" wrapText="1"/>
    </xf>
    <xf numFmtId="0" fontId="203" fillId="6" borderId="0" xfId="29" applyFont="1" applyFill="1" applyAlignment="1">
      <alignment horizontal="center" vertical="center"/>
    </xf>
    <xf numFmtId="0" fontId="204" fillId="6" borderId="0" xfId="29" applyFont="1" applyFill="1"/>
    <xf numFmtId="0" fontId="144" fillId="6" borderId="0" xfId="29" applyFont="1" applyFill="1" applyAlignment="1">
      <alignment vertical="center"/>
    </xf>
    <xf numFmtId="0" fontId="190" fillId="3" borderId="7" xfId="0" applyFont="1" applyFill="1" applyBorder="1" applyAlignment="1">
      <alignment vertical="center" wrapText="1"/>
    </xf>
    <xf numFmtId="0" fontId="0" fillId="0" borderId="8" xfId="0" applyBorder="1" applyAlignment="1">
      <alignment horizontal="left" vertical="center"/>
    </xf>
    <xf numFmtId="43" fontId="189" fillId="43" borderId="8" xfId="32" applyFont="1" applyFill="1" applyBorder="1" applyAlignment="1">
      <alignment horizontal="center" vertical="center"/>
    </xf>
    <xf numFmtId="1" fontId="142" fillId="0" borderId="8" xfId="26" applyNumberFormat="1" applyFont="1" applyBorder="1" applyAlignment="1">
      <alignment horizontal="center" vertical="center" wrapText="1"/>
    </xf>
    <xf numFmtId="14" fontId="210" fillId="0" borderId="8" xfId="0" applyNumberFormat="1" applyFont="1" applyBorder="1" applyAlignment="1">
      <alignment horizontal="center" vertical="center" wrapText="1"/>
    </xf>
    <xf numFmtId="0" fontId="65" fillId="0" borderId="8" xfId="0" applyFont="1" applyBorder="1" applyAlignment="1">
      <alignment horizontal="center"/>
    </xf>
    <xf numFmtId="43" fontId="65" fillId="0" borderId="8" xfId="32" applyFont="1" applyBorder="1" applyAlignment="1">
      <alignment horizontal="center"/>
    </xf>
    <xf numFmtId="0" fontId="127" fillId="2" borderId="7" xfId="27" applyFont="1" applyFill="1" applyBorder="1" applyAlignment="1">
      <alignment vertical="center" wrapText="1"/>
    </xf>
    <xf numFmtId="0" fontId="127" fillId="2" borderId="44" xfId="27" applyFont="1" applyFill="1" applyBorder="1" applyAlignment="1">
      <alignment vertical="center" wrapText="1"/>
    </xf>
    <xf numFmtId="0" fontId="64" fillId="0" borderId="8" xfId="35" applyFont="1" applyBorder="1" applyAlignment="1">
      <alignment horizontal="center"/>
    </xf>
    <xf numFmtId="0" fontId="62" fillId="0" borderId="0" xfId="35" applyFont="1" applyAlignment="1">
      <alignment horizontal="center" vertical="center"/>
    </xf>
    <xf numFmtId="0" fontId="62" fillId="0" borderId="0" xfId="35" applyFont="1" applyAlignment="1">
      <alignment horizontal="center"/>
    </xf>
    <xf numFmtId="178" fontId="142" fillId="0" borderId="8" xfId="29" applyNumberFormat="1" applyFont="1" applyBorder="1" applyAlignment="1">
      <alignment vertical="center" wrapText="1"/>
    </xf>
    <xf numFmtId="178" fontId="142" fillId="6" borderId="8" xfId="29" applyNumberFormat="1" applyFont="1" applyFill="1" applyBorder="1" applyAlignment="1">
      <alignment horizontal="center" vertical="center" wrapText="1"/>
    </xf>
    <xf numFmtId="178" fontId="142" fillId="0" borderId="8" xfId="29" applyNumberFormat="1" applyFont="1" applyBorder="1" applyAlignment="1">
      <alignment horizontal="center" vertical="center" wrapText="1"/>
    </xf>
    <xf numFmtId="178" fontId="142" fillId="0" borderId="8" xfId="29" applyNumberFormat="1" applyFont="1" applyBorder="1" applyAlignment="1">
      <alignment horizontal="right" vertical="center" wrapText="1"/>
    </xf>
    <xf numFmtId="0" fontId="216" fillId="0" borderId="0" xfId="10" applyFont="1" applyAlignment="1">
      <alignment horizontal="left" vertical="center"/>
    </xf>
    <xf numFmtId="0" fontId="217" fillId="0" borderId="0" xfId="7" applyFont="1" applyAlignment="1">
      <alignment horizontal="center" vertical="center"/>
    </xf>
    <xf numFmtId="0" fontId="217" fillId="0" borderId="0" xfId="7" applyFont="1" applyAlignment="1">
      <alignment vertical="center"/>
    </xf>
    <xf numFmtId="166" fontId="217" fillId="0" borderId="0" xfId="7" applyNumberFormat="1" applyFont="1" applyAlignment="1">
      <alignment vertical="center"/>
    </xf>
    <xf numFmtId="0" fontId="218" fillId="0" borderId="0" xfId="10" applyFont="1" applyAlignment="1">
      <alignment vertical="center"/>
    </xf>
    <xf numFmtId="43" fontId="218" fillId="6" borderId="8" xfId="38" applyFont="1" applyFill="1" applyBorder="1" applyAlignment="1">
      <alignment horizontal="center" vertical="center"/>
    </xf>
    <xf numFmtId="166" fontId="217" fillId="0" borderId="8" xfId="7" applyNumberFormat="1" applyFont="1" applyBorder="1" applyAlignment="1">
      <alignment vertical="center"/>
    </xf>
    <xf numFmtId="1" fontId="218" fillId="6" borderId="8" xfId="7" applyNumberFormat="1" applyFont="1" applyFill="1" applyBorder="1" applyAlignment="1">
      <alignment horizontal="center" vertical="center"/>
    </xf>
    <xf numFmtId="166" fontId="217" fillId="6" borderId="8" xfId="7" applyNumberFormat="1" applyFont="1" applyFill="1" applyBorder="1" applyAlignment="1">
      <alignment vertical="center"/>
    </xf>
    <xf numFmtId="0" fontId="219" fillId="34" borderId="8" xfId="7" applyFont="1" applyFill="1" applyBorder="1" applyAlignment="1">
      <alignment horizontal="center" vertical="center" wrapText="1"/>
    </xf>
    <xf numFmtId="0" fontId="219" fillId="0" borderId="8" xfId="7" applyFont="1" applyBorder="1" applyAlignment="1">
      <alignment horizontal="center" vertical="center" wrapText="1"/>
    </xf>
    <xf numFmtId="0" fontId="217" fillId="0" borderId="8" xfId="7" applyFont="1" applyBorder="1" applyAlignment="1">
      <alignment horizontal="center" vertical="center"/>
    </xf>
    <xf numFmtId="0" fontId="217" fillId="0" borderId="8" xfId="7" applyFont="1" applyBorder="1" applyAlignment="1">
      <alignment horizontal="center" vertical="center" wrapText="1"/>
    </xf>
    <xf numFmtId="0" fontId="217" fillId="2" borderId="8" xfId="7" applyFont="1" applyFill="1" applyBorder="1" applyAlignment="1">
      <alignment horizontal="center" vertical="center"/>
    </xf>
    <xf numFmtId="0" fontId="217" fillId="0" borderId="8" xfId="7" applyFont="1" applyBorder="1" applyAlignment="1">
      <alignment vertical="center"/>
    </xf>
    <xf numFmtId="0" fontId="217" fillId="0" borderId="8" xfId="7" applyFont="1" applyBorder="1" applyAlignment="1">
      <alignment horizontal="left" vertical="center"/>
    </xf>
    <xf numFmtId="0" fontId="220" fillId="0" borderId="8" xfId="7" applyFont="1" applyBorder="1" applyAlignment="1">
      <alignment horizontal="center" vertical="center" wrapText="1"/>
    </xf>
    <xf numFmtId="1" fontId="217" fillId="2" borderId="8" xfId="7" applyNumberFormat="1" applyFont="1" applyFill="1" applyBorder="1" applyAlignment="1">
      <alignment horizontal="center" vertical="center"/>
    </xf>
    <xf numFmtId="1" fontId="217" fillId="0" borderId="8" xfId="7" applyNumberFormat="1" applyFont="1" applyBorder="1" applyAlignment="1">
      <alignment horizontal="center" vertical="center"/>
    </xf>
    <xf numFmtId="166" fontId="217" fillId="0" borderId="8" xfId="7" applyNumberFormat="1" applyFont="1" applyBorder="1" applyAlignment="1">
      <alignment horizontal="center" vertical="center"/>
    </xf>
    <xf numFmtId="0" fontId="221" fillId="0" borderId="8" xfId="7" applyFont="1" applyBorder="1" applyAlignment="1">
      <alignment horizontal="center" vertical="center" wrapText="1"/>
    </xf>
    <xf numFmtId="0" fontId="217" fillId="6" borderId="8" xfId="7" applyFont="1" applyFill="1" applyBorder="1" applyAlignment="1">
      <alignment horizontal="left" vertical="center"/>
    </xf>
    <xf numFmtId="1" fontId="217" fillId="0" borderId="8" xfId="7" applyNumberFormat="1" applyFont="1" applyBorder="1" applyAlignment="1">
      <alignment vertical="center"/>
    </xf>
    <xf numFmtId="166" fontId="217" fillId="0" borderId="8" xfId="7" applyNumberFormat="1" applyFont="1" applyBorder="1" applyAlignment="1">
      <alignment horizontal="left" vertical="center"/>
    </xf>
    <xf numFmtId="0" fontId="221" fillId="2" borderId="8" xfId="7" applyFont="1" applyFill="1" applyBorder="1" applyAlignment="1">
      <alignment horizontal="center" vertical="center" wrapText="1"/>
    </xf>
    <xf numFmtId="0" fontId="217" fillId="6" borderId="8" xfId="7" applyFont="1" applyFill="1" applyBorder="1" applyAlignment="1">
      <alignment horizontal="left" vertical="center" wrapText="1"/>
    </xf>
    <xf numFmtId="0" fontId="217" fillId="6" borderId="8" xfId="7" applyFont="1" applyFill="1" applyBorder="1" applyAlignment="1">
      <alignment horizontal="center" vertical="center"/>
    </xf>
    <xf numFmtId="2" fontId="217" fillId="0" borderId="8" xfId="7" applyNumberFormat="1" applyFont="1" applyBorder="1" applyAlignment="1">
      <alignment horizontal="center" vertical="center"/>
    </xf>
    <xf numFmtId="2" fontId="217" fillId="0" borderId="8" xfId="7" applyNumberFormat="1" applyFont="1" applyBorder="1" applyAlignment="1">
      <alignment horizontal="left" vertical="center"/>
    </xf>
    <xf numFmtId="2" fontId="217" fillId="6" borderId="8" xfId="7" applyNumberFormat="1" applyFont="1" applyFill="1" applyBorder="1" applyAlignment="1">
      <alignment horizontal="left" vertical="center"/>
    </xf>
    <xf numFmtId="2" fontId="217" fillId="44" borderId="8" xfId="7" applyNumberFormat="1" applyFont="1" applyFill="1" applyBorder="1" applyAlignment="1">
      <alignment horizontal="left" vertical="center"/>
    </xf>
    <xf numFmtId="2" fontId="217" fillId="6" borderId="8" xfId="7" applyNumberFormat="1" applyFont="1" applyFill="1" applyBorder="1" applyAlignment="1">
      <alignment horizontal="left" vertical="center" wrapText="1"/>
    </xf>
    <xf numFmtId="166" fontId="218" fillId="6" borderId="8" xfId="7" applyNumberFormat="1" applyFont="1" applyFill="1" applyBorder="1" applyAlignment="1">
      <alignment horizontal="center" vertical="center"/>
    </xf>
    <xf numFmtId="0" fontId="61" fillId="0" borderId="0" xfId="39"/>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61" fillId="0" borderId="8" xfId="39" applyBorder="1" applyAlignment="1">
      <alignment horizont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61" fillId="45" borderId="8" xfId="39" applyFill="1" applyBorder="1" applyAlignment="1">
      <alignment horizontal="center" vertical="center"/>
    </xf>
    <xf numFmtId="0" fontId="61" fillId="45" borderId="8" xfId="39" applyFill="1" applyBorder="1" applyAlignment="1">
      <alignment horizontal="center"/>
    </xf>
    <xf numFmtId="0" fontId="61" fillId="0" borderId="8" xfId="39" quotePrefix="1" applyBorder="1" applyAlignment="1">
      <alignment horizontal="center" vertical="center"/>
    </xf>
    <xf numFmtId="0" fontId="61" fillId="0" borderId="0" xfId="39" applyAlignment="1">
      <alignment horizontal="center"/>
    </xf>
    <xf numFmtId="0" fontId="119" fillId="6" borderId="8" xfId="0" applyFont="1" applyFill="1" applyBorder="1" applyAlignment="1">
      <alignment horizontal="center"/>
    </xf>
    <xf numFmtId="14" fontId="189" fillId="5" borderId="8" xfId="0" applyNumberFormat="1" applyFont="1" applyFill="1" applyBorder="1" applyAlignment="1">
      <alignment horizontal="center" vertical="center" wrapText="1"/>
    </xf>
    <xf numFmtId="0" fontId="217" fillId="5" borderId="8" xfId="7" applyFont="1" applyFill="1" applyBorder="1" applyAlignment="1">
      <alignment horizontal="center" vertical="center"/>
    </xf>
    <xf numFmtId="0" fontId="217" fillId="2" borderId="8" xfId="7" applyFont="1" applyFill="1" applyBorder="1" applyAlignment="1">
      <alignment horizontal="center" vertical="center" wrapText="1"/>
    </xf>
    <xf numFmtId="1" fontId="160" fillId="32" borderId="8" xfId="26" applyNumberFormat="1" applyFont="1" applyFill="1" applyBorder="1" applyAlignment="1">
      <alignment horizontal="center" vertical="center" wrapText="1"/>
    </xf>
    <xf numFmtId="14" fontId="217" fillId="0" borderId="0" xfId="7" applyNumberFormat="1" applyFont="1" applyAlignment="1">
      <alignment horizontal="center" vertical="center"/>
    </xf>
    <xf numFmtId="0" fontId="194" fillId="30" borderId="0" xfId="27" applyFont="1" applyFill="1"/>
    <xf numFmtId="0" fontId="194" fillId="30" borderId="0" xfId="27" applyFont="1" applyFill="1" applyAlignment="1">
      <alignment horizontal="center"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189" fillId="2" borderId="8" xfId="0" applyFont="1" applyFill="1" applyBorder="1" applyAlignment="1">
      <alignment horizontal="center" vertical="center"/>
    </xf>
    <xf numFmtId="16" fontId="189" fillId="2" borderId="8" xfId="0" quotePrefix="1" applyNumberFormat="1" applyFont="1" applyFill="1" applyBorder="1" applyAlignment="1">
      <alignment horizontal="center" vertical="center"/>
    </xf>
    <xf numFmtId="43" fontId="189" fillId="2" borderId="8" xfId="32" applyFont="1" applyFill="1" applyBorder="1" applyAlignment="1">
      <alignment horizontal="center" vertical="center"/>
    </xf>
    <xf numFmtId="175" fontId="189" fillId="2" borderId="8" xfId="0" applyNumberFormat="1" applyFont="1" applyFill="1" applyBorder="1" applyAlignment="1">
      <alignment horizontal="center" vertical="center"/>
    </xf>
    <xf numFmtId="0" fontId="219" fillId="2" borderId="8" xfId="7" applyFont="1" applyFill="1" applyBorder="1" applyAlignment="1">
      <alignment horizontal="center" vertical="center" wrapText="1"/>
    </xf>
    <xf numFmtId="0" fontId="218" fillId="2" borderId="8" xfId="7" applyFont="1" applyFill="1" applyBorder="1" applyAlignment="1">
      <alignment horizontal="center" vertical="center"/>
    </xf>
    <xf numFmtId="2" fontId="217" fillId="2" borderId="8" xfId="7" applyNumberFormat="1" applyFont="1" applyFill="1" applyBorder="1" applyAlignment="1">
      <alignment horizontal="center" vertical="center"/>
    </xf>
    <xf numFmtId="0" fontId="217" fillId="2" borderId="8" xfId="7" applyFont="1" applyFill="1" applyBorder="1" applyAlignment="1">
      <alignment vertical="center"/>
    </xf>
    <xf numFmtId="2" fontId="217" fillId="2" borderId="8" xfId="7" applyNumberFormat="1" applyFont="1" applyFill="1" applyBorder="1" applyAlignment="1">
      <alignment horizontal="left" vertical="center"/>
    </xf>
    <xf numFmtId="0" fontId="219" fillId="44" borderId="8" xfId="7" applyFont="1" applyFill="1" applyBorder="1" applyAlignment="1">
      <alignment horizontal="center" vertical="center" wrapText="1"/>
    </xf>
    <xf numFmtId="0" fontId="217" fillId="44" borderId="8" xfId="7" applyFont="1" applyFill="1" applyBorder="1" applyAlignment="1">
      <alignment horizontal="center" vertical="center"/>
    </xf>
    <xf numFmtId="0" fontId="217" fillId="44" borderId="8" xfId="7" applyFont="1" applyFill="1" applyBorder="1" applyAlignment="1">
      <alignment horizontal="center" vertical="center" wrapText="1"/>
    </xf>
    <xf numFmtId="1" fontId="217" fillId="44" borderId="8" xfId="7" applyNumberFormat="1" applyFont="1" applyFill="1" applyBorder="1" applyAlignment="1">
      <alignment horizontal="center" vertical="center"/>
    </xf>
    <xf numFmtId="166" fontId="217" fillId="44" borderId="8" xfId="7" applyNumberFormat="1" applyFont="1" applyFill="1" applyBorder="1" applyAlignment="1">
      <alignment horizontal="center" vertical="center"/>
    </xf>
    <xf numFmtId="2" fontId="217" fillId="44" borderId="8" xfId="7" applyNumberFormat="1" applyFont="1" applyFill="1" applyBorder="1" applyAlignment="1">
      <alignment horizontal="center" vertical="center"/>
    </xf>
    <xf numFmtId="0" fontId="217" fillId="44" borderId="8" xfId="7" applyFont="1" applyFill="1" applyBorder="1" applyAlignment="1">
      <alignment vertical="center"/>
    </xf>
    <xf numFmtId="2" fontId="160" fillId="0" borderId="8" xfId="26" applyNumberFormat="1" applyFont="1" applyBorder="1" applyAlignment="1">
      <alignment horizontal="center" vertical="center" wrapText="1"/>
    </xf>
    <xf numFmtId="0" fontId="142" fillId="5" borderId="8" xfId="10" applyFont="1" applyFill="1" applyBorder="1" applyAlignment="1">
      <alignment horizontal="center" vertical="center"/>
    </xf>
    <xf numFmtId="0" fontId="190" fillId="5" borderId="8" xfId="0" applyFont="1" applyFill="1" applyBorder="1" applyAlignment="1">
      <alignment horizontal="center" vertical="center"/>
    </xf>
    <xf numFmtId="0" fontId="119" fillId="6" borderId="8" xfId="39" applyFont="1" applyFill="1" applyBorder="1" applyAlignment="1">
      <alignment horizontal="center" vertical="center"/>
    </xf>
    <xf numFmtId="0" fontId="57" fillId="0" borderId="8" xfId="39" applyFont="1" applyBorder="1" applyAlignment="1">
      <alignment horizontal="center" vertical="center"/>
    </xf>
    <xf numFmtId="0" fontId="57" fillId="0" borderId="8" xfId="39" applyFont="1" applyBorder="1" applyAlignment="1">
      <alignment horizontal="center"/>
    </xf>
    <xf numFmtId="14" fontId="217" fillId="0" borderId="8" xfId="7" applyNumberFormat="1" applyFont="1" applyBorder="1" applyAlignment="1">
      <alignment horizontal="left" vertical="center"/>
    </xf>
    <xf numFmtId="2" fontId="217" fillId="6" borderId="8" xfId="7" applyNumberFormat="1" applyFont="1" applyFill="1" applyBorder="1" applyAlignment="1">
      <alignment horizontal="center" vertical="center"/>
    </xf>
    <xf numFmtId="14" fontId="217" fillId="0" borderId="8" xfId="7" applyNumberFormat="1" applyFont="1" applyBorder="1" applyAlignment="1">
      <alignment horizontal="center" vertical="center"/>
    </xf>
    <xf numFmtId="14" fontId="217" fillId="2" borderId="8" xfId="7" applyNumberFormat="1" applyFont="1" applyFill="1" applyBorder="1" applyAlignment="1">
      <alignment horizontal="left" vertical="center"/>
    </xf>
    <xf numFmtId="14" fontId="217" fillId="2" borderId="8" xfId="7" applyNumberFormat="1" applyFont="1" applyFill="1" applyBorder="1" applyAlignment="1">
      <alignment horizontal="center" vertical="center"/>
    </xf>
    <xf numFmtId="0" fontId="189" fillId="2" borderId="0" xfId="0" applyFont="1" applyFill="1" applyAlignment="1">
      <alignment vertical="center"/>
    </xf>
    <xf numFmtId="166" fontId="217" fillId="2" borderId="8" xfId="7" applyNumberFormat="1" applyFont="1" applyFill="1" applyBorder="1" applyAlignment="1">
      <alignment horizontal="center" vertical="center"/>
    </xf>
    <xf numFmtId="166" fontId="217" fillId="2" borderId="8" xfId="7" applyNumberFormat="1" applyFont="1" applyFill="1" applyBorder="1" applyAlignment="1">
      <alignment horizontal="left" vertical="center"/>
    </xf>
    <xf numFmtId="0" fontId="217" fillId="2" borderId="8" xfId="7" applyFont="1" applyFill="1" applyBorder="1" applyAlignment="1">
      <alignment horizontal="left" vertical="center"/>
    </xf>
    <xf numFmtId="166" fontId="217" fillId="2" borderId="8" xfId="7" applyNumberFormat="1" applyFont="1" applyFill="1" applyBorder="1" applyAlignment="1">
      <alignment vertical="center"/>
    </xf>
    <xf numFmtId="1" fontId="217" fillId="2" borderId="8" xfId="7" applyNumberFormat="1" applyFont="1" applyFill="1" applyBorder="1" applyAlignment="1">
      <alignment vertical="center"/>
    </xf>
    <xf numFmtId="0" fontId="189" fillId="5" borderId="7" xfId="0" applyFont="1" applyFill="1" applyBorder="1" applyAlignment="1">
      <alignment horizontal="center" vertical="center"/>
    </xf>
    <xf numFmtId="0" fontId="142" fillId="6" borderId="8" xfId="10" applyFont="1" applyFill="1" applyBorder="1" applyAlignment="1">
      <alignment horizontal="center" vertical="center"/>
    </xf>
    <xf numFmtId="0" fontId="189" fillId="43" borderId="8" xfId="0" applyFont="1" applyFill="1" applyBorder="1" applyAlignment="1">
      <alignment horizontal="center" vertical="center"/>
    </xf>
    <xf numFmtId="16" fontId="189" fillId="43" borderId="8" xfId="0" quotePrefix="1" applyNumberFormat="1" applyFont="1" applyFill="1" applyBorder="1" applyAlignment="1">
      <alignment horizontal="center" vertical="center"/>
    </xf>
    <xf numFmtId="175" fontId="189" fillId="43" borderId="8" xfId="0" applyNumberFormat="1" applyFont="1" applyFill="1" applyBorder="1" applyAlignment="1">
      <alignment horizontal="center" vertical="center"/>
    </xf>
    <xf numFmtId="0" fontId="189" fillId="43" borderId="8" xfId="0" applyFont="1" applyFill="1" applyBorder="1" applyAlignment="1">
      <alignment horizontal="center" vertical="center" wrapText="1"/>
    </xf>
    <xf numFmtId="0" fontId="189" fillId="43" borderId="8" xfId="0" applyFont="1" applyFill="1" applyBorder="1" applyAlignment="1">
      <alignment horizontal="left" vertical="center" wrapText="1"/>
    </xf>
    <xf numFmtId="43" fontId="189" fillId="46" borderId="8" xfId="32" applyFont="1" applyFill="1" applyBorder="1" applyAlignment="1">
      <alignment horizontal="center" vertical="center"/>
    </xf>
    <xf numFmtId="0" fontId="52" fillId="0" borderId="0" xfId="0" applyFont="1"/>
    <xf numFmtId="0" fontId="120" fillId="2" borderId="8" xfId="7" applyFont="1" applyFill="1" applyBorder="1" applyAlignment="1">
      <alignment horizontal="center" vertical="center"/>
    </xf>
    <xf numFmtId="0" fontId="52" fillId="0" borderId="8" xfId="0" applyFont="1" applyBorder="1" applyAlignment="1">
      <alignment horizontal="center"/>
    </xf>
    <xf numFmtId="0" fontId="120" fillId="6" borderId="8" xfId="7" applyFont="1" applyFill="1" applyBorder="1" applyAlignment="1">
      <alignment horizontal="center" vertical="center"/>
    </xf>
    <xf numFmtId="0" fontId="51" fillId="0" borderId="8" xfId="0" applyFont="1" applyBorder="1" applyAlignment="1">
      <alignment horizontal="center"/>
    </xf>
    <xf numFmtId="0" fontId="50" fillId="0" borderId="8" xfId="0" applyFont="1" applyBorder="1" applyAlignment="1">
      <alignment horizontal="center"/>
    </xf>
    <xf numFmtId="0" fontId="189" fillId="2" borderId="8" xfId="0" applyFont="1" applyFill="1" applyBorder="1" applyAlignment="1">
      <alignment vertical="center"/>
    </xf>
    <xf numFmtId="0" fontId="142" fillId="43" borderId="8" xfId="10" applyFont="1" applyFill="1" applyBorder="1" applyAlignment="1">
      <alignment horizontal="center" vertical="center"/>
    </xf>
    <xf numFmtId="0" fontId="119" fillId="2" borderId="0" xfId="34" applyFont="1" applyFill="1"/>
    <xf numFmtId="0" fontId="217" fillId="9" borderId="8" xfId="7" applyFont="1" applyFill="1" applyBorder="1" applyAlignment="1">
      <alignment horizontal="center" vertical="center"/>
    </xf>
    <xf numFmtId="14" fontId="189" fillId="43" borderId="8" xfId="0" applyNumberFormat="1" applyFont="1" applyFill="1" applyBorder="1" applyAlignment="1">
      <alignment horizontal="center" vertical="center" wrapText="1"/>
    </xf>
    <xf numFmtId="0" fontId="142" fillId="2" borderId="0" xfId="10" applyFont="1" applyFill="1" applyAlignment="1">
      <alignment vertical="center"/>
    </xf>
    <xf numFmtId="0" fontId="190" fillId="2" borderId="0" xfId="0" applyFont="1" applyFill="1" applyAlignment="1">
      <alignment horizontal="center" vertical="center"/>
    </xf>
    <xf numFmtId="1" fontId="160" fillId="0" borderId="8" xfId="26" applyNumberFormat="1" applyFont="1" applyBorder="1" applyAlignment="1">
      <alignment horizontal="center" wrapText="1"/>
    </xf>
    <xf numFmtId="0" fontId="217" fillId="2" borderId="8" xfId="7" quotePrefix="1" applyFont="1" applyFill="1" applyBorder="1" applyAlignment="1">
      <alignment horizontal="center" vertical="center"/>
    </xf>
    <xf numFmtId="0" fontId="77" fillId="5" borderId="8" xfId="34" applyFont="1" applyFill="1" applyBorder="1" applyAlignment="1">
      <alignment horizontal="center" vertical="center"/>
    </xf>
    <xf numFmtId="0" fontId="46" fillId="5" borderId="8" xfId="34" applyFont="1" applyFill="1" applyBorder="1" applyAlignment="1">
      <alignment horizontal="center" vertical="center"/>
    </xf>
    <xf numFmtId="14" fontId="77" fillId="5" borderId="8" xfId="34" applyNumberFormat="1" applyFont="1" applyFill="1" applyBorder="1" applyAlignment="1">
      <alignment horizontal="center" vertical="center"/>
    </xf>
    <xf numFmtId="0" fontId="45" fillId="5" borderId="8" xfId="34" applyFont="1" applyFill="1" applyBorder="1" applyAlignment="1">
      <alignment horizontal="center" vertical="center"/>
    </xf>
    <xf numFmtId="0" fontId="45" fillId="5" borderId="8" xfId="34" applyFont="1" applyFill="1" applyBorder="1" applyAlignment="1">
      <alignment horizontal="center" vertical="center" wrapText="1"/>
    </xf>
    <xf numFmtId="0" fontId="46" fillId="5" borderId="8" xfId="34" applyFont="1" applyFill="1" applyBorder="1" applyAlignment="1">
      <alignment horizontal="left" vertical="center" wrapText="1"/>
    </xf>
    <xf numFmtId="0" fontId="77" fillId="5" borderId="8" xfId="34" applyFont="1" applyFill="1" applyBorder="1" applyAlignment="1">
      <alignment vertical="center"/>
    </xf>
    <xf numFmtId="16" fontId="217" fillId="2" borderId="0" xfId="7" quotePrefix="1" applyNumberFormat="1" applyFont="1" applyFill="1" applyAlignment="1">
      <alignment vertical="center"/>
    </xf>
    <xf numFmtId="0" fontId="217" fillId="2" borderId="0" xfId="7" quotePrefix="1" applyFont="1" applyFill="1" applyAlignment="1">
      <alignment vertical="center"/>
    </xf>
    <xf numFmtId="0" fontId="189" fillId="5" borderId="8" xfId="0" applyFont="1" applyFill="1" applyBorder="1" applyAlignment="1">
      <alignment vertical="center" wrapText="1"/>
    </xf>
    <xf numFmtId="166" fontId="217" fillId="2" borderId="8" xfId="7" applyNumberFormat="1" applyFont="1" applyFill="1" applyBorder="1" applyAlignment="1">
      <alignment horizontal="center" vertical="center" wrapText="1"/>
    </xf>
    <xf numFmtId="0" fontId="47" fillId="5" borderId="8" xfId="34" applyFont="1" applyFill="1" applyBorder="1" applyAlignment="1">
      <alignment horizontal="center" vertical="center"/>
    </xf>
    <xf numFmtId="0" fontId="43"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left" vertical="center" wrapText="1"/>
    </xf>
    <xf numFmtId="0" fontId="42" fillId="0" borderId="0" xfId="26" applyFont="1"/>
    <xf numFmtId="0" fontId="42" fillId="0" borderId="0" xfId="26" applyFont="1" applyAlignment="1">
      <alignment horizontal="center"/>
    </xf>
    <xf numFmtId="14" fontId="189" fillId="6" borderId="8" xfId="0" applyNumberFormat="1" applyFont="1" applyFill="1" applyBorder="1" applyAlignment="1">
      <alignment horizontal="center" vertical="center" wrapText="1"/>
    </xf>
    <xf numFmtId="0" fontId="189" fillId="45" borderId="8" xfId="0" applyFont="1" applyFill="1" applyBorder="1" applyAlignment="1">
      <alignment horizontal="center" vertical="center"/>
    </xf>
    <xf numFmtId="16" fontId="189" fillId="45" borderId="8" xfId="0" quotePrefix="1" applyNumberFormat="1" applyFont="1" applyFill="1" applyBorder="1" applyAlignment="1">
      <alignment horizontal="center" vertical="center"/>
    </xf>
    <xf numFmtId="43" fontId="189" fillId="45" borderId="8" xfId="32" applyFont="1" applyFill="1" applyBorder="1" applyAlignment="1">
      <alignment horizontal="center" vertical="center"/>
    </xf>
    <xf numFmtId="175" fontId="189" fillId="45" borderId="8" xfId="0" applyNumberFormat="1" applyFont="1" applyFill="1" applyBorder="1" applyAlignment="1">
      <alignment horizontal="center" vertical="center"/>
    </xf>
    <xf numFmtId="0" fontId="189" fillId="45" borderId="8" xfId="0" applyFont="1" applyFill="1" applyBorder="1" applyAlignment="1">
      <alignment horizontal="center" vertical="center" wrapText="1"/>
    </xf>
    <xf numFmtId="14" fontId="189" fillId="45" borderId="8" xfId="0" applyNumberFormat="1" applyFont="1" applyFill="1" applyBorder="1" applyAlignment="1">
      <alignment horizontal="center" vertical="center" wrapText="1"/>
    </xf>
    <xf numFmtId="0" fontId="189" fillId="45" borderId="8" xfId="0" applyFont="1" applyFill="1" applyBorder="1" applyAlignment="1">
      <alignment horizontal="left" vertical="center" wrapText="1"/>
    </xf>
    <xf numFmtId="0" fontId="190" fillId="2" borderId="8" xfId="0" applyFont="1" applyFill="1" applyBorder="1" applyAlignment="1">
      <alignment vertical="center"/>
    </xf>
    <xf numFmtId="0" fontId="40" fillId="0" borderId="0" xfId="0" applyFont="1" applyAlignment="1">
      <alignment horizontal="center"/>
    </xf>
    <xf numFmtId="0" fontId="40" fillId="0" borderId="0" xfId="0" applyFont="1"/>
    <xf numFmtId="0" fontId="120" fillId="45" borderId="8" xfId="0" applyFont="1" applyFill="1" applyBorder="1" applyAlignment="1">
      <alignment horizontal="center" vertical="center" wrapText="1"/>
    </xf>
    <xf numFmtId="0" fontId="40" fillId="0" borderId="8" xfId="0" applyFont="1" applyBorder="1" applyAlignment="1">
      <alignment horizontal="center" wrapText="1"/>
    </xf>
    <xf numFmtId="0" fontId="120" fillId="0" borderId="8" xfId="0" quotePrefix="1" applyFont="1" applyBorder="1" applyAlignment="1">
      <alignment horizontal="center" vertical="center" wrapText="1"/>
    </xf>
    <xf numFmtId="0" fontId="40" fillId="45" borderId="8" xfId="0" applyFont="1" applyFill="1" applyBorder="1" applyAlignment="1">
      <alignment horizontal="center" wrapText="1"/>
    </xf>
    <xf numFmtId="0" fontId="124" fillId="45" borderId="8" xfId="0" applyFont="1" applyFill="1" applyBorder="1" applyAlignment="1">
      <alignment horizontal="center" vertical="center" wrapText="1"/>
    </xf>
    <xf numFmtId="0" fontId="119" fillId="45" borderId="8" xfId="0" applyFont="1" applyFill="1" applyBorder="1" applyAlignment="1">
      <alignment horizontal="center" vertical="center" wrapText="1"/>
    </xf>
    <xf numFmtId="0" fontId="119" fillId="45" borderId="8" xfId="0" applyFont="1" applyFill="1" applyBorder="1" applyAlignment="1">
      <alignment horizontal="center"/>
    </xf>
    <xf numFmtId="0" fontId="40" fillId="0" borderId="0" xfId="0" applyFont="1" applyAlignment="1">
      <alignment horizontal="center" vertical="center"/>
    </xf>
    <xf numFmtId="0" fontId="40" fillId="0" borderId="8" xfId="0" applyFont="1" applyBorder="1" applyAlignment="1">
      <alignment horizontal="center"/>
    </xf>
    <xf numFmtId="0" fontId="119" fillId="45" borderId="8" xfId="0" applyFont="1" applyFill="1" applyBorder="1" applyAlignment="1">
      <alignment horizontal="center" vertical="center"/>
    </xf>
    <xf numFmtId="0" fontId="41" fillId="5" borderId="8" xfId="34" applyFont="1" applyFill="1" applyBorder="1" applyAlignment="1">
      <alignment horizontal="center" vertical="center"/>
    </xf>
    <xf numFmtId="0" fontId="39" fillId="5" borderId="8" xfId="34" applyFont="1" applyFill="1" applyBorder="1" applyAlignment="1">
      <alignment horizontal="center" vertical="center"/>
    </xf>
    <xf numFmtId="0" fontId="41"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9" fillId="5" borderId="8" xfId="34" applyFont="1" applyFill="1" applyBorder="1" applyAlignment="1">
      <alignment horizontal="left" vertical="center" wrapText="1"/>
    </xf>
    <xf numFmtId="166" fontId="217" fillId="0" borderId="0" xfId="7" applyNumberFormat="1" applyFont="1" applyAlignment="1">
      <alignment horizontal="center" vertical="center"/>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0" fontId="119" fillId="6" borderId="8" xfId="35" applyFont="1" applyFill="1" applyBorder="1" applyAlignment="1">
      <alignment horizontal="center" vertical="center"/>
    </xf>
    <xf numFmtId="0" fontId="124" fillId="6" borderId="8" xfId="35" applyFont="1" applyFill="1" applyBorder="1" applyAlignment="1">
      <alignment horizontal="center"/>
    </xf>
    <xf numFmtId="0" fontId="189" fillId="2" borderId="8" xfId="0" quotePrefix="1" applyFont="1" applyFill="1" applyBorder="1" applyAlignment="1">
      <alignment horizontal="center" vertical="center"/>
    </xf>
    <xf numFmtId="2" fontId="189" fillId="2" borderId="8" xfId="0" applyNumberFormat="1" applyFont="1" applyFill="1" applyBorder="1" applyAlignment="1">
      <alignment horizontal="center" vertical="center"/>
    </xf>
    <xf numFmtId="0" fontId="35" fillId="0" borderId="8" xfId="0" applyFont="1" applyBorder="1" applyAlignment="1">
      <alignment horizontal="center"/>
    </xf>
    <xf numFmtId="0" fontId="189" fillId="43" borderId="8" xfId="0" applyFont="1" applyFill="1" applyBorder="1" applyAlignment="1">
      <alignment vertical="center" wrapText="1"/>
    </xf>
    <xf numFmtId="2" fontId="189" fillId="5" borderId="8" xfId="0" applyNumberFormat="1" applyFont="1" applyFill="1" applyBorder="1" applyAlignment="1">
      <alignment horizontal="center" vertical="center"/>
    </xf>
    <xf numFmtId="2" fontId="189" fillId="43" borderId="8" xfId="0" applyNumberFormat="1" applyFont="1" applyFill="1" applyBorder="1" applyAlignment="1">
      <alignment horizontal="center" vertical="center"/>
    </xf>
    <xf numFmtId="0" fontId="189" fillId="0" borderId="8" xfId="0" applyFont="1" applyBorder="1" applyAlignment="1">
      <alignment vertical="center" wrapText="1"/>
    </xf>
    <xf numFmtId="0" fontId="189" fillId="5" borderId="8" xfId="0" quotePrefix="1" applyFont="1" applyFill="1" applyBorder="1" applyAlignment="1">
      <alignment horizontal="center" vertical="center"/>
    </xf>
    <xf numFmtId="0" fontId="223" fillId="0" borderId="0" xfId="10" applyFont="1" applyAlignment="1">
      <alignment horizontal="left"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5" fillId="6" borderId="8" xfId="7" applyFont="1" applyFill="1" applyBorder="1" applyAlignment="1">
      <alignment horizontal="center" vertical="center"/>
    </xf>
    <xf numFmtId="0" fontId="226" fillId="34" borderId="8" xfId="7" applyFont="1" applyFill="1" applyBorder="1" applyAlignment="1">
      <alignment horizontal="center" vertical="center" wrapText="1"/>
    </xf>
    <xf numFmtId="166" fontId="226" fillId="34" borderId="8" xfId="7" applyNumberFormat="1" applyFont="1" applyFill="1" applyBorder="1" applyAlignment="1">
      <alignment horizontal="center" vertical="center" wrapText="1"/>
    </xf>
    <xf numFmtId="0" fontId="224" fillId="2" borderId="8" xfId="7" applyFont="1" applyFill="1" applyBorder="1" applyAlignment="1">
      <alignment horizontal="center" vertical="center"/>
    </xf>
    <xf numFmtId="1" fontId="224" fillId="2" borderId="8" xfId="7" applyNumberFormat="1" applyFont="1" applyFill="1" applyBorder="1" applyAlignment="1">
      <alignment horizontal="center" vertical="center"/>
    </xf>
    <xf numFmtId="0" fontId="224" fillId="5" borderId="8" xfId="7" applyFont="1" applyFill="1" applyBorder="1" applyAlignment="1">
      <alignment horizontal="center" vertical="center"/>
    </xf>
    <xf numFmtId="0" fontId="224" fillId="6" borderId="8" xfId="7" applyFont="1" applyFill="1" applyBorder="1" applyAlignment="1">
      <alignment horizontal="center" vertical="center"/>
    </xf>
    <xf numFmtId="0" fontId="224" fillId="2" borderId="8" xfId="7" quotePrefix="1" applyFont="1" applyFill="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wrapText="1"/>
    </xf>
    <xf numFmtId="0" fontId="225" fillId="2" borderId="0" xfId="7" applyFont="1" applyFill="1" applyAlignment="1">
      <alignment horizontal="center" vertical="center"/>
    </xf>
    <xf numFmtId="0" fontId="225" fillId="2" borderId="0" xfId="7" applyFont="1" applyFill="1" applyAlignment="1">
      <alignment vertical="center"/>
    </xf>
    <xf numFmtId="0" fontId="225" fillId="0" borderId="0" xfId="7" applyFont="1" applyAlignment="1">
      <alignment horizontal="center" vertical="center"/>
    </xf>
    <xf numFmtId="0" fontId="225" fillId="0" borderId="0" xfId="7" applyFont="1" applyAlignment="1">
      <alignment vertical="center"/>
    </xf>
    <xf numFmtId="0" fontId="225" fillId="6" borderId="8" xfId="7" applyFont="1" applyFill="1" applyBorder="1" applyAlignment="1">
      <alignment vertical="center"/>
    </xf>
    <xf numFmtId="0" fontId="225" fillId="0" borderId="0" xfId="7" applyFont="1" applyAlignment="1">
      <alignment horizontal="left" vertical="center"/>
    </xf>
    <xf numFmtId="14" fontId="225" fillId="0" borderId="0" xfId="7" applyNumberFormat="1" applyFont="1" applyAlignment="1">
      <alignment horizontal="center" vertical="center"/>
    </xf>
    <xf numFmtId="0" fontId="217" fillId="2" borderId="0" xfId="7" quotePrefix="1" applyFont="1" applyFill="1" applyAlignment="1">
      <alignment horizontal="center" vertical="center"/>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61" fillId="0" borderId="8" xfId="39" applyBorder="1" applyAlignment="1">
      <alignment horizontal="center" wrapText="1"/>
    </xf>
    <xf numFmtId="14" fontId="61" fillId="0" borderId="8" xfId="39" applyNumberFormat="1" applyBorder="1" applyAlignment="1">
      <alignment horizontal="center" vertical="center"/>
    </xf>
    <xf numFmtId="0" fontId="31" fillId="0" borderId="0" xfId="0" applyFont="1" applyAlignment="1">
      <alignment horizontal="center"/>
    </xf>
    <xf numFmtId="0" fontId="61" fillId="0" borderId="7" xfId="39" applyBorder="1" applyAlignment="1">
      <alignment horizontal="center" vertical="center"/>
    </xf>
    <xf numFmtId="0" fontId="61" fillId="0" borderId="33" xfId="39" applyBorder="1" applyAlignment="1">
      <alignment horizontal="center" vertical="center"/>
    </xf>
    <xf numFmtId="0" fontId="81" fillId="2" borderId="15" xfId="35" applyFill="1" applyBorder="1" applyAlignment="1">
      <alignment horizontal="center"/>
    </xf>
    <xf numFmtId="0" fontId="61" fillId="0" borderId="15" xfId="39" applyBorder="1" applyAlignment="1">
      <alignment horizontal="center" vertical="center"/>
    </xf>
    <xf numFmtId="0" fontId="61" fillId="0" borderId="7" xfId="39" applyBorder="1" applyAlignment="1">
      <alignment horizontal="center"/>
    </xf>
    <xf numFmtId="0" fontId="61" fillId="0" borderId="33" xfId="39" applyBorder="1" applyAlignment="1">
      <alignment horizontal="center"/>
    </xf>
    <xf numFmtId="0" fontId="61" fillId="0" borderId="8" xfId="39" applyBorder="1"/>
    <xf numFmtId="0" fontId="119" fillId="0" borderId="8" xfId="34" applyFont="1" applyBorder="1"/>
    <xf numFmtId="0" fontId="0" fillId="6" borderId="0" xfId="0" applyFill="1" applyAlignment="1">
      <alignment horizontal="center"/>
    </xf>
    <xf numFmtId="0" fontId="29" fillId="6" borderId="0" xfId="0" applyFont="1" applyFill="1" applyAlignment="1">
      <alignment horizontal="center"/>
    </xf>
    <xf numFmtId="14" fontId="0" fillId="6" borderId="0" xfId="0" applyNumberFormat="1" applyFill="1" applyAlignment="1">
      <alignment horizontal="center"/>
    </xf>
    <xf numFmtId="2" fontId="142" fillId="5" borderId="8" xfId="0" applyNumberFormat="1" applyFont="1" applyFill="1" applyBorder="1" applyAlignment="1">
      <alignment horizontal="center" vertical="center"/>
    </xf>
    <xf numFmtId="14" fontId="81" fillId="0" borderId="0" xfId="35" applyNumberFormat="1" applyAlignment="1">
      <alignment horizontal="center"/>
    </xf>
    <xf numFmtId="14" fontId="0" fillId="0" borderId="0" xfId="0" applyNumberFormat="1"/>
    <xf numFmtId="0" fontId="217" fillId="2" borderId="15" xfId="7" applyFont="1" applyFill="1" applyBorder="1" applyAlignment="1">
      <alignment horizontal="center" vertical="center"/>
    </xf>
    <xf numFmtId="0" fontId="21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6" fillId="0" borderId="8" xfId="0" applyFont="1" applyBorder="1" applyAlignment="1">
      <alignment horizontal="left" vertical="center"/>
    </xf>
    <xf numFmtId="0" fontId="26" fillId="0" borderId="15" xfId="0" applyFont="1" applyBorder="1" applyAlignment="1">
      <alignment horizontal="left" vertical="center"/>
    </xf>
    <xf numFmtId="0" fontId="189" fillId="0" borderId="8" xfId="0" applyFont="1" applyBorder="1" applyAlignment="1">
      <alignment horizontal="center" vertical="center" wrapText="1"/>
    </xf>
    <xf numFmtId="0" fontId="24" fillId="0" borderId="8" xfId="0" applyFont="1" applyBorder="1"/>
    <xf numFmtId="17" fontId="0" fillId="0" borderId="8" xfId="0" applyNumberFormat="1" applyBorder="1" applyAlignment="1">
      <alignment horizontal="center" vertical="center"/>
    </xf>
    <xf numFmtId="43" fontId="119" fillId="6" borderId="8" xfId="32" applyFont="1" applyFill="1" applyBorder="1" applyAlignment="1">
      <alignment horizontal="center"/>
    </xf>
    <xf numFmtId="43" fontId="0" fillId="0" borderId="0" xfId="0" applyNumberFormat="1"/>
    <xf numFmtId="0" fontId="23" fillId="0" borderId="8" xfId="0" applyFont="1" applyBorder="1" applyAlignment="1">
      <alignment horizontal="center" vertical="center" wrapText="1"/>
    </xf>
    <xf numFmtId="0" fontId="27" fillId="6" borderId="8" xfId="35" applyFont="1" applyFill="1" applyBorder="1" applyAlignment="1">
      <alignment horizontal="center"/>
    </xf>
    <xf numFmtId="0" fontId="59" fillId="6" borderId="8" xfId="35" applyFont="1" applyFill="1" applyBorder="1" applyAlignment="1">
      <alignment vertical="center"/>
    </xf>
    <xf numFmtId="0" fontId="63" fillId="6" borderId="8" xfId="35" applyFont="1" applyFill="1" applyBorder="1" applyAlignment="1">
      <alignment horizontal="center" vertical="center"/>
    </xf>
    <xf numFmtId="0" fontId="81" fillId="6" borderId="8" xfId="35" applyFill="1" applyBorder="1" applyAlignment="1">
      <alignment horizontal="center"/>
    </xf>
    <xf numFmtId="0" fontId="59" fillId="6" borderId="8" xfId="35" applyFont="1" applyFill="1" applyBorder="1" applyAlignment="1">
      <alignment horizontal="center"/>
    </xf>
    <xf numFmtId="0" fontId="120" fillId="6" borderId="8" xfId="35" applyFont="1" applyFill="1" applyBorder="1" applyAlignment="1">
      <alignment horizontal="center"/>
    </xf>
    <xf numFmtId="0" fontId="27" fillId="6" borderId="8" xfId="35" applyFont="1" applyFill="1" applyBorder="1" applyAlignment="1">
      <alignment vertical="center"/>
    </xf>
    <xf numFmtId="0" fontId="53" fillId="6" borderId="8" xfId="35" applyFont="1" applyFill="1" applyBorder="1" applyAlignment="1">
      <alignment horizontal="center" vertical="center"/>
    </xf>
    <xf numFmtId="0" fontId="22" fillId="6" borderId="8" xfId="35" applyFont="1" applyFill="1" applyBorder="1"/>
    <xf numFmtId="0" fontId="36" fillId="6" borderId="8" xfId="35" applyFont="1" applyFill="1" applyBorder="1" applyAlignment="1">
      <alignment vertical="center"/>
    </xf>
    <xf numFmtId="0" fontId="36" fillId="6" borderId="8" xfId="35" applyFont="1" applyFill="1" applyBorder="1" applyAlignment="1">
      <alignment horizontal="left" vertical="center"/>
    </xf>
    <xf numFmtId="0" fontId="36" fillId="6" borderId="8" xfId="35" applyFont="1" applyFill="1" applyBorder="1" applyAlignment="1">
      <alignment horizontal="left"/>
    </xf>
    <xf numFmtId="0" fontId="63" fillId="6" borderId="8" xfId="35" applyFont="1" applyFill="1" applyBorder="1" applyAlignment="1">
      <alignment vertical="center"/>
    </xf>
    <xf numFmtId="0" fontId="120" fillId="6" borderId="8" xfId="35" applyFont="1" applyFill="1" applyBorder="1" applyAlignment="1">
      <alignment horizontal="left"/>
    </xf>
    <xf numFmtId="0" fontId="63" fillId="6" borderId="8" xfId="35" applyFont="1" applyFill="1" applyBorder="1" applyAlignment="1">
      <alignment horizontal="left" vertical="center"/>
    </xf>
    <xf numFmtId="0" fontId="43" fillId="6" borderId="8" xfId="35" applyFont="1" applyFill="1" applyBorder="1"/>
    <xf numFmtId="0" fontId="43" fillId="6" borderId="8" xfId="35" applyFont="1" applyFill="1" applyBorder="1" applyAlignment="1">
      <alignment horizontal="center" vertical="center"/>
    </xf>
    <xf numFmtId="0" fontId="22" fillId="6" borderId="8" xfId="35" applyFont="1" applyFill="1" applyBorder="1" applyAlignment="1">
      <alignment horizontal="center" vertical="center"/>
    </xf>
    <xf numFmtId="0" fontId="20" fillId="6" borderId="8" xfId="35" applyFont="1" applyFill="1" applyBorder="1"/>
    <xf numFmtId="0" fontId="19" fillId="6" borderId="8" xfId="35" applyFont="1" applyFill="1" applyBorder="1" applyAlignment="1">
      <alignment horizontal="left"/>
    </xf>
    <xf numFmtId="14" fontId="189" fillId="2" borderId="0" xfId="0" applyNumberFormat="1" applyFont="1" applyFill="1" applyAlignment="1">
      <alignment horizontal="center" vertical="center"/>
    </xf>
    <xf numFmtId="0" fontId="86" fillId="0" borderId="0" xfId="26" applyAlignment="1">
      <alignment vertical="center"/>
    </xf>
    <xf numFmtId="1" fontId="217" fillId="6" borderId="8" xfId="7" applyNumberFormat="1" applyFont="1" applyFill="1" applyBorder="1" applyAlignment="1">
      <alignment horizontal="center" vertical="center"/>
    </xf>
    <xf numFmtId="0" fontId="27" fillId="6" borderId="7" xfId="35" applyFont="1" applyFill="1" applyBorder="1" applyAlignment="1">
      <alignment horizontal="left"/>
    </xf>
    <xf numFmtId="0" fontId="30"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0" fontId="21"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17" fillId="5" borderId="8" xfId="34" applyFont="1" applyFill="1" applyBorder="1" applyAlignment="1">
      <alignment horizontal="center" vertical="center" wrapText="1"/>
    </xf>
    <xf numFmtId="0" fontId="228" fillId="6" borderId="8" xfId="43" applyFont="1" applyFill="1" applyBorder="1" applyAlignment="1">
      <alignment horizontal="center" vertical="center"/>
    </xf>
    <xf numFmtId="0" fontId="145" fillId="0" borderId="0" xfId="43">
      <alignment vertical="center"/>
    </xf>
    <xf numFmtId="0" fontId="228" fillId="45" borderId="8" xfId="43" applyFont="1" applyFill="1" applyBorder="1" applyAlignment="1">
      <alignment horizontal="center" vertical="center"/>
    </xf>
    <xf numFmtId="0" fontId="228" fillId="45" borderId="8" xfId="43" applyFont="1" applyFill="1" applyBorder="1" applyAlignment="1">
      <alignment horizontal="center" vertical="center" wrapText="1"/>
    </xf>
    <xf numFmtId="0" fontId="228" fillId="0" borderId="8" xfId="43" applyFont="1" applyBorder="1" applyAlignment="1">
      <alignment horizontal="center" vertical="center"/>
    </xf>
    <xf numFmtId="0" fontId="145" fillId="0" borderId="8" xfId="43" applyBorder="1" applyAlignment="1">
      <alignment horizontal="center" vertical="top"/>
    </xf>
    <xf numFmtId="0" fontId="145" fillId="2" borderId="8" xfId="43" applyFill="1" applyBorder="1" applyAlignment="1">
      <alignment horizontal="center" vertical="center"/>
    </xf>
    <xf numFmtId="0" fontId="145" fillId="6" borderId="8" xfId="43" applyFill="1" applyBorder="1" applyAlignment="1">
      <alignment horizontal="center" vertical="center"/>
    </xf>
    <xf numFmtId="0" fontId="145" fillId="0" borderId="8" xfId="43" applyBorder="1" applyAlignment="1">
      <alignment horizontal="center" vertical="center"/>
    </xf>
    <xf numFmtId="0" fontId="162" fillId="0" borderId="8" xfId="43" applyFont="1" applyBorder="1" applyAlignment="1">
      <alignment horizontal="center" vertical="center"/>
    </xf>
    <xf numFmtId="0" fontId="228" fillId="0" borderId="44" xfId="43" applyFont="1" applyBorder="1" applyAlignment="1">
      <alignment horizontal="center" vertical="center"/>
    </xf>
    <xf numFmtId="0" fontId="145" fillId="0" borderId="0" xfId="43" applyAlignment="1">
      <alignment horizontal="center" vertical="center"/>
    </xf>
    <xf numFmtId="0" fontId="228" fillId="6" borderId="8" xfId="43" applyFont="1" applyFill="1" applyBorder="1" applyAlignment="1">
      <alignment horizontal="center" vertical="center" wrapText="1"/>
    </xf>
    <xf numFmtId="0" fontId="228" fillId="0" borderId="8" xfId="43" quotePrefix="1" applyFont="1" applyBorder="1" applyAlignment="1">
      <alignment horizontal="center" vertical="center"/>
    </xf>
    <xf numFmtId="176" fontId="0" fillId="0" borderId="8" xfId="44" applyFont="1" applyBorder="1" applyAlignment="1">
      <alignment horizontal="center" vertical="center"/>
    </xf>
    <xf numFmtId="0" fontId="145" fillId="0" borderId="8" xfId="43" applyBorder="1">
      <alignment vertical="center"/>
    </xf>
    <xf numFmtId="0" fontId="228" fillId="5" borderId="8" xfId="43" applyFont="1" applyFill="1" applyBorder="1" applyAlignment="1">
      <alignment horizontal="center" vertical="center"/>
    </xf>
    <xf numFmtId="0" fontId="163" fillId="47" borderId="8" xfId="43" quotePrefix="1" applyFont="1" applyFill="1" applyBorder="1" applyAlignment="1">
      <alignment horizontal="center" vertical="center"/>
    </xf>
    <xf numFmtId="0" fontId="145" fillId="45" borderId="8" xfId="43" applyFill="1" applyBorder="1" applyAlignment="1">
      <alignment horizontal="center" vertical="center"/>
    </xf>
    <xf numFmtId="0" fontId="0" fillId="0" borderId="8" xfId="0" applyBorder="1" applyAlignment="1">
      <alignment vertical="center" wrapText="1"/>
    </xf>
    <xf numFmtId="0" fontId="16" fillId="5" borderId="8" xfId="34" applyFont="1" applyFill="1" applyBorder="1" applyAlignment="1">
      <alignment horizontal="center" vertical="center" wrapText="1"/>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53" fillId="24" borderId="8" xfId="35" applyFont="1" applyFill="1" applyBorder="1" applyAlignment="1">
      <alignment horizontal="center" vertical="center"/>
    </xf>
    <xf numFmtId="0" fontId="25" fillId="24" borderId="8" xfId="35" applyFont="1" applyFill="1" applyBorder="1"/>
    <xf numFmtId="0" fontId="63" fillId="24" borderId="8" xfId="35" applyFont="1" applyFill="1" applyBorder="1" applyAlignment="1">
      <alignment horizontal="center" vertical="center"/>
    </xf>
    <xf numFmtId="0" fontId="81" fillId="24" borderId="8" xfId="35" applyFill="1" applyBorder="1" applyAlignment="1">
      <alignment horizontal="center"/>
    </xf>
    <xf numFmtId="0" fontId="14" fillId="6" borderId="8" xfId="35" applyFont="1" applyFill="1" applyBorder="1"/>
    <xf numFmtId="0" fontId="13" fillId="24" borderId="8" xfId="35" applyFont="1" applyFill="1" applyBorder="1"/>
    <xf numFmtId="0" fontId="12" fillId="24" borderId="8" xfId="35" applyFont="1" applyFill="1" applyBorder="1"/>
    <xf numFmtId="0" fontId="49" fillId="5" borderId="8" xfId="34" applyFont="1" applyFill="1" applyBorder="1" applyAlignment="1">
      <alignment horizontal="center" vertical="center"/>
    </xf>
    <xf numFmtId="0" fontId="77" fillId="5" borderId="8" xfId="34" applyFont="1" applyFill="1" applyBorder="1" applyAlignment="1">
      <alignment horizontal="left" vertical="center" wrapText="1"/>
    </xf>
    <xf numFmtId="0" fontId="77" fillId="5" borderId="7" xfId="34" applyFont="1" applyFill="1" applyBorder="1" applyAlignment="1">
      <alignment horizontal="left" vertical="center" wrapText="1"/>
    </xf>
    <xf numFmtId="0" fontId="77" fillId="5" borderId="7" xfId="34" applyFont="1" applyFill="1" applyBorder="1" applyAlignment="1">
      <alignment vertical="center"/>
    </xf>
    <xf numFmtId="0" fontId="119" fillId="5" borderId="8" xfId="34" applyFont="1" applyFill="1" applyBorder="1"/>
    <xf numFmtId="0" fontId="77" fillId="5" borderId="33" xfId="34" applyFont="1" applyFill="1" applyBorder="1" applyAlignment="1">
      <alignment horizontal="left" vertical="center" wrapText="1"/>
    </xf>
    <xf numFmtId="0" fontId="77" fillId="5" borderId="33" xfId="34" applyFont="1" applyFill="1" applyBorder="1" applyAlignment="1">
      <alignment vertical="center"/>
    </xf>
    <xf numFmtId="0" fontId="60" fillId="5" borderId="8" xfId="34" applyFont="1" applyFill="1" applyBorder="1" applyAlignment="1">
      <alignment horizontal="center" vertical="center"/>
    </xf>
    <xf numFmtId="0" fontId="58" fillId="5" borderId="8" xfId="34" applyFont="1" applyFill="1" applyBorder="1" applyAlignment="1">
      <alignment horizontal="center" vertical="center"/>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50" fillId="5" borderId="8" xfId="34" applyFont="1" applyFill="1" applyBorder="1" applyAlignment="1">
      <alignment horizontal="center" vertical="center" wrapText="1"/>
    </xf>
    <xf numFmtId="0" fontId="48" fillId="5" borderId="8" xfId="34" applyFont="1" applyFill="1" applyBorder="1" applyAlignment="1">
      <alignment horizontal="center" vertical="center" wrapText="1"/>
    </xf>
    <xf numFmtId="0" fontId="18" fillId="5" borderId="8" xfId="34" applyFont="1" applyFill="1" applyBorder="1" applyAlignment="1">
      <alignment horizontal="center" vertical="center" wrapText="1"/>
    </xf>
    <xf numFmtId="0" fontId="229" fillId="0" borderId="8" xfId="26" applyFont="1" applyBorder="1" applyAlignment="1">
      <alignment horizontal="center" vertical="center" wrapText="1"/>
    </xf>
    <xf numFmtId="1" fontId="229" fillId="0" borderId="8" xfId="26" applyNumberFormat="1" applyFont="1" applyBorder="1" applyAlignment="1">
      <alignment horizontal="center" vertical="center" wrapText="1"/>
    </xf>
    <xf numFmtId="1" fontId="229" fillId="32" borderId="8" xfId="26" applyNumberFormat="1" applyFont="1" applyFill="1" applyBorder="1" applyAlignment="1">
      <alignment horizontal="center" vertical="center" wrapText="1"/>
    </xf>
    <xf numFmtId="2" fontId="112" fillId="0" borderId="0" xfId="26" applyNumberFormat="1" applyFont="1"/>
    <xf numFmtId="1" fontId="112" fillId="0" borderId="0" xfId="26" applyNumberFormat="1" applyFont="1"/>
    <xf numFmtId="0" fontId="112" fillId="0" borderId="0" xfId="26" applyFont="1"/>
    <xf numFmtId="0" fontId="11" fillId="24" borderId="8" xfId="35" applyFont="1" applyFill="1" applyBorder="1"/>
    <xf numFmtId="165" fontId="160" fillId="0" borderId="8" xfId="26" applyNumberFormat="1" applyFont="1" applyBorder="1" applyAlignment="1">
      <alignment horizontal="center" vertical="center" wrapText="1"/>
    </xf>
    <xf numFmtId="0" fontId="86" fillId="0" borderId="0" xfId="26" applyAlignment="1">
      <alignment horizontal="center"/>
    </xf>
    <xf numFmtId="0" fontId="86" fillId="0" borderId="0" xfId="26" applyAlignment="1">
      <alignment horizontal="center" vertical="center"/>
    </xf>
    <xf numFmtId="1" fontId="112" fillId="0" borderId="0" xfId="26" applyNumberFormat="1" applyFont="1" applyAlignment="1">
      <alignment horizontal="center"/>
    </xf>
    <xf numFmtId="0" fontId="112" fillId="0" borderId="0" xfId="26" applyFont="1" applyAlignment="1">
      <alignment horizontal="center"/>
    </xf>
    <xf numFmtId="43" fontId="86" fillId="0" borderId="0" xfId="32" applyFont="1" applyAlignment="1">
      <alignment horizontal="center"/>
    </xf>
    <xf numFmtId="43" fontId="185" fillId="0" borderId="0" xfId="32" applyFont="1" applyAlignment="1">
      <alignment horizontal="center"/>
    </xf>
    <xf numFmtId="0" fontId="185" fillId="0" borderId="0" xfId="26" applyFont="1" applyAlignment="1">
      <alignment horizontal="center"/>
    </xf>
    <xf numFmtId="1" fontId="10" fillId="0" borderId="0" xfId="26" applyNumberFormat="1" applyFont="1" applyAlignment="1">
      <alignment horizontal="center"/>
    </xf>
    <xf numFmtId="0" fontId="10" fillId="0" borderId="0" xfId="26" applyFont="1" applyAlignment="1">
      <alignment horizontal="center"/>
    </xf>
    <xf numFmtId="0" fontId="10" fillId="0" borderId="0" xfId="26" applyFont="1" applyAlignment="1">
      <alignment horizontal="center" vertical="center"/>
    </xf>
    <xf numFmtId="1" fontId="86" fillId="0" borderId="0" xfId="26" applyNumberFormat="1" applyAlignment="1">
      <alignment horizontal="center"/>
    </xf>
    <xf numFmtId="0" fontId="119" fillId="0" borderId="0" xfId="26" applyFont="1" applyAlignment="1">
      <alignment horizontal="center"/>
    </xf>
    <xf numFmtId="0" fontId="9" fillId="0" borderId="8" xfId="0" applyFont="1" applyBorder="1"/>
    <xf numFmtId="0" fontId="9" fillId="0" borderId="8" xfId="0" applyFont="1" applyBorder="1" applyAlignment="1">
      <alignment horizontal="center"/>
    </xf>
    <xf numFmtId="0" fontId="9" fillId="0" borderId="7" xfId="0" applyFont="1" applyBorder="1"/>
    <xf numFmtId="0" fontId="119" fillId="6" borderId="8" xfId="0" applyFont="1" applyFill="1" applyBorder="1"/>
    <xf numFmtId="0" fontId="9" fillId="0" borderId="8" xfId="0" applyFont="1" applyBorder="1" applyAlignment="1">
      <alignment horizontal="left"/>
    </xf>
    <xf numFmtId="0" fontId="9" fillId="2" borderId="8" xfId="0" applyFont="1" applyFill="1" applyBorder="1" applyAlignment="1">
      <alignment horizontal="left"/>
    </xf>
    <xf numFmtId="0" fontId="119" fillId="6" borderId="8" xfId="0" applyFont="1" applyFill="1" applyBorder="1" applyAlignment="1">
      <alignment horizontal="center" vertical="center" wrapText="1"/>
    </xf>
    <xf numFmtId="0" fontId="0" fillId="0" borderId="8" xfId="0" applyBorder="1" applyAlignment="1">
      <alignment horizontal="left"/>
    </xf>
    <xf numFmtId="0" fontId="8" fillId="24" borderId="8" xfId="35" applyFont="1" applyFill="1" applyBorder="1"/>
    <xf numFmtId="0" fontId="189" fillId="2" borderId="8" xfId="0" applyFont="1" applyFill="1" applyBorder="1" applyAlignment="1">
      <alignment vertical="center" wrapText="1"/>
    </xf>
    <xf numFmtId="0" fontId="8" fillId="6" borderId="8" xfId="35" applyFont="1" applyFill="1" applyBorder="1" applyAlignment="1">
      <alignment vertical="center"/>
    </xf>
    <xf numFmtId="0" fontId="8" fillId="6" borderId="8" xfId="35" applyFont="1" applyFill="1" applyBorder="1" applyAlignment="1">
      <alignment horizontal="center"/>
    </xf>
    <xf numFmtId="0" fontId="11"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6" fillId="6" borderId="8" xfId="35" applyFont="1" applyFill="1" applyBorder="1"/>
    <xf numFmtId="0" fontId="142" fillId="5" borderId="8" xfId="10" applyFont="1" applyFill="1" applyBorder="1" applyAlignment="1">
      <alignment horizontal="center" vertical="center" wrapText="1"/>
    </xf>
    <xf numFmtId="0" fontId="5" fillId="24" borderId="8" xfId="35" applyFont="1" applyFill="1" applyBorder="1"/>
    <xf numFmtId="0" fontId="4"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3" fillId="6" borderId="8" xfId="35" applyFont="1" applyFill="1" applyBorder="1"/>
    <xf numFmtId="0" fontId="2" fillId="24" borderId="8" xfId="35" applyFont="1" applyFill="1" applyBorder="1" applyAlignment="1">
      <alignment horizontal="center" vertical="center"/>
    </xf>
    <xf numFmtId="0" fontId="2" fillId="6" borderId="8" xfId="35" applyFont="1" applyFill="1" applyBorder="1" applyAlignment="1">
      <alignment horizontal="center" vertical="center"/>
    </xf>
    <xf numFmtId="0" fontId="2" fillId="24" borderId="8" xfId="35" applyFont="1" applyFill="1" applyBorder="1"/>
    <xf numFmtId="0" fontId="190" fillId="0" borderId="8" xfId="26" applyFont="1" applyBorder="1" applyAlignment="1">
      <alignment horizontal="left" vertical="center" wrapText="1"/>
    </xf>
    <xf numFmtId="0" fontId="189" fillId="0" borderId="8" xfId="26" applyFont="1" applyBorder="1" applyAlignment="1">
      <alignment horizontal="left" vertical="center" wrapText="1"/>
    </xf>
    <xf numFmtId="0" fontId="230" fillId="0" borderId="8" xfId="26" applyFont="1" applyBorder="1" applyAlignment="1">
      <alignment horizontal="left" vertical="center" wrapText="1"/>
    </xf>
    <xf numFmtId="0" fontId="119" fillId="6" borderId="8" xfId="26" applyFont="1" applyFill="1" applyBorder="1" applyAlignment="1">
      <alignment horizontal="center"/>
    </xf>
    <xf numFmtId="0" fontId="160" fillId="0" borderId="8" xfId="26" applyFont="1" applyBorder="1" applyAlignment="1">
      <alignment horizontal="center" wrapText="1"/>
    </xf>
    <xf numFmtId="0" fontId="187" fillId="31" borderId="8" xfId="26" applyFont="1" applyFill="1" applyBorder="1" applyAlignment="1">
      <alignment horizontal="center" vertical="center" wrapText="1"/>
    </xf>
    <xf numFmtId="0" fontId="189" fillId="0" borderId="11" xfId="26" applyFont="1" applyBorder="1" applyAlignment="1">
      <alignment horizontal="left" vertical="center" wrapText="1"/>
    </xf>
    <xf numFmtId="0" fontId="189" fillId="0" borderId="15" xfId="26" applyFont="1" applyBorder="1" applyAlignment="1">
      <alignment horizontal="left" vertical="center" wrapText="1"/>
    </xf>
    <xf numFmtId="0" fontId="160" fillId="0" borderId="7" xfId="26" applyFont="1" applyBorder="1" applyAlignment="1">
      <alignment horizontal="center" vertical="center" wrapText="1"/>
    </xf>
    <xf numFmtId="0" fontId="160" fillId="0" borderId="33" xfId="26" applyFont="1" applyBorder="1" applyAlignment="1">
      <alignment horizontal="center" vertical="center" wrapText="1"/>
    </xf>
    <xf numFmtId="0" fontId="187" fillId="31" borderId="11" xfId="26" applyFont="1" applyFill="1" applyBorder="1" applyAlignment="1">
      <alignment horizontal="center" vertical="center" wrapText="1"/>
    </xf>
    <xf numFmtId="0" fontId="187" fillId="31" borderId="12" xfId="26" applyFont="1" applyFill="1" applyBorder="1" applyAlignment="1">
      <alignment horizontal="center" vertical="center" wrapText="1"/>
    </xf>
    <xf numFmtId="0" fontId="187" fillId="31" borderId="15" xfId="26" applyFont="1" applyFill="1" applyBorder="1" applyAlignment="1">
      <alignment horizontal="center" vertical="center" wrapText="1"/>
    </xf>
    <xf numFmtId="0" fontId="86" fillId="0" borderId="13" xfId="26" applyBorder="1" applyAlignment="1">
      <alignment horizontal="center"/>
    </xf>
    <xf numFmtId="0" fontId="86" fillId="0" borderId="51" xfId="26" applyBorder="1" applyAlignment="1">
      <alignment horizontal="center"/>
    </xf>
    <xf numFmtId="0" fontId="86" fillId="0" borderId="24" xfId="26" applyBorder="1" applyAlignment="1">
      <alignment horizontal="center"/>
    </xf>
    <xf numFmtId="0" fontId="86" fillId="0" borderId="21" xfId="26" applyBorder="1" applyAlignment="1">
      <alignment horizontal="center"/>
    </xf>
    <xf numFmtId="0" fontId="86" fillId="0" borderId="0" xfId="26" applyAlignment="1">
      <alignment horizontal="center"/>
    </xf>
    <xf numFmtId="0" fontId="86" fillId="0" borderId="17" xfId="26" applyBorder="1" applyAlignment="1">
      <alignment horizontal="center"/>
    </xf>
    <xf numFmtId="0" fontId="86" fillId="0" borderId="14" xfId="26" applyBorder="1" applyAlignment="1">
      <alignment horizontal="center"/>
    </xf>
    <xf numFmtId="0" fontId="86" fillId="0" borderId="32" xfId="26" applyBorder="1" applyAlignment="1">
      <alignment horizontal="center"/>
    </xf>
    <xf numFmtId="0" fontId="86" fillId="0" borderId="25" xfId="26" applyBorder="1" applyAlignment="1">
      <alignment horizontal="center"/>
    </xf>
    <xf numFmtId="0" fontId="160" fillId="0" borderId="13" xfId="26" applyFont="1" applyBorder="1" applyAlignment="1">
      <alignment horizontal="left" vertical="center" wrapText="1"/>
    </xf>
    <xf numFmtId="0" fontId="160" fillId="0" borderId="51" xfId="26" applyFont="1" applyBorder="1" applyAlignment="1">
      <alignment horizontal="left" vertical="center" wrapText="1"/>
    </xf>
    <xf numFmtId="0" fontId="160" fillId="0" borderId="24" xfId="26" applyFont="1" applyBorder="1" applyAlignment="1">
      <alignment horizontal="left" vertical="center" wrapText="1"/>
    </xf>
    <xf numFmtId="0" fontId="160" fillId="0" borderId="14" xfId="26" applyFont="1" applyBorder="1" applyAlignment="1">
      <alignment horizontal="left" vertical="center" wrapText="1"/>
    </xf>
    <xf numFmtId="0" fontId="160" fillId="0" borderId="32" xfId="26" applyFont="1" applyBorder="1" applyAlignment="1">
      <alignment horizontal="left" vertical="center" wrapText="1"/>
    </xf>
    <xf numFmtId="0" fontId="160" fillId="0" borderId="25" xfId="26" applyFont="1" applyBorder="1" applyAlignment="1">
      <alignment horizontal="left" vertical="center" wrapText="1"/>
    </xf>
    <xf numFmtId="0" fontId="186" fillId="0" borderId="8" xfId="26" applyFont="1" applyBorder="1" applyAlignment="1">
      <alignment vertical="center" wrapText="1"/>
    </xf>
    <xf numFmtId="0" fontId="160" fillId="0" borderId="11" xfId="26" quotePrefix="1" applyFont="1" applyBorder="1" applyAlignment="1">
      <alignment horizontal="left" vertical="center" wrapText="1"/>
    </xf>
    <xf numFmtId="0" fontId="160" fillId="0" borderId="12" xfId="26" quotePrefix="1" applyFont="1" applyBorder="1" applyAlignment="1">
      <alignment horizontal="left" vertical="center" wrapText="1"/>
    </xf>
    <xf numFmtId="0" fontId="160" fillId="0" borderId="15" xfId="26" quotePrefix="1" applyFont="1" applyBorder="1" applyAlignment="1">
      <alignment horizontal="left" vertical="center" wrapText="1"/>
    </xf>
    <xf numFmtId="0" fontId="160" fillId="0" borderId="8" xfId="26" quotePrefix="1" applyFont="1" applyBorder="1" applyAlignment="1">
      <alignment horizontal="center" vertical="center" wrapText="1"/>
    </xf>
    <xf numFmtId="0" fontId="160" fillId="0" borderId="8" xfId="26" applyFont="1" applyBorder="1" applyAlignment="1">
      <alignment horizontal="left"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57" fillId="0" borderId="8" xfId="0" applyFont="1" applyBorder="1" applyAlignment="1">
      <alignment horizontal="center" wrapText="1"/>
    </xf>
    <xf numFmtId="0" fontId="157" fillId="0" borderId="19" xfId="0" applyFont="1" applyBorder="1" applyAlignment="1">
      <alignment horizontal="center" wrapText="1"/>
    </xf>
    <xf numFmtId="0" fontId="125" fillId="0" borderId="7" xfId="0" applyFont="1" applyBorder="1" applyAlignment="1">
      <alignment horizontal="center" vertical="center" wrapText="1"/>
    </xf>
    <xf numFmtId="0" fontId="125" fillId="0" borderId="44" xfId="0" applyFont="1" applyBorder="1" applyAlignment="1">
      <alignment horizontal="center" vertical="center" wrapText="1"/>
    </xf>
    <xf numFmtId="0" fontId="125" fillId="0" borderId="33" xfId="0" applyFont="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53" xfId="0" applyFont="1" applyFill="1" applyBorder="1" applyAlignment="1">
      <alignment horizontal="center"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63" fillId="2" borderId="11" xfId="0" applyFont="1" applyFill="1" applyBorder="1" applyAlignment="1">
      <alignment horizontal="left" vertical="center" wrapText="1"/>
    </xf>
    <xf numFmtId="0" fontId="158" fillId="2" borderId="23" xfId="0" applyFont="1" applyFill="1" applyBorder="1" applyAlignment="1">
      <alignment horizontal="left" vertical="center" wrapText="1"/>
    </xf>
    <xf numFmtId="0" fontId="154" fillId="27" borderId="8" xfId="0" applyFont="1" applyFill="1" applyBorder="1" applyAlignment="1">
      <alignment horizontal="left" vertical="center" wrapText="1"/>
    </xf>
    <xf numFmtId="0" fontId="156" fillId="0" borderId="8" xfId="0" quotePrefix="1" applyFont="1" applyBorder="1" applyAlignment="1">
      <alignment horizontal="left" vertical="center" wrapText="1"/>
    </xf>
    <xf numFmtId="0" fontId="156" fillId="0" borderId="8" xfId="0" applyFont="1" applyBorder="1" applyAlignment="1">
      <alignment horizontal="left" vertical="center" wrapText="1"/>
    </xf>
    <xf numFmtId="0" fontId="154" fillId="27" borderId="11" xfId="0" applyFont="1" applyFill="1" applyBorder="1" applyAlignment="1">
      <alignment horizontal="center" vertical="center" wrapText="1"/>
    </xf>
    <xf numFmtId="0" fontId="154" fillId="27" borderId="12" xfId="0" applyFont="1" applyFill="1" applyBorder="1" applyAlignment="1">
      <alignment horizontal="center" vertical="center" wrapText="1"/>
    </xf>
    <xf numFmtId="0" fontId="154" fillId="27" borderId="15" xfId="0" applyFont="1" applyFill="1" applyBorder="1" applyAlignment="1">
      <alignment horizontal="center" vertical="center" wrapText="1"/>
    </xf>
    <xf numFmtId="0" fontId="154" fillId="27" borderId="11" xfId="0" applyFont="1" applyFill="1" applyBorder="1" applyAlignment="1">
      <alignment horizontal="left" vertical="center" wrapText="1"/>
    </xf>
    <xf numFmtId="0" fontId="154" fillId="27" borderId="12" xfId="0" applyFont="1" applyFill="1" applyBorder="1" applyAlignment="1">
      <alignment horizontal="left" vertical="center" wrapText="1"/>
    </xf>
    <xf numFmtId="0" fontId="154" fillId="27" borderId="15" xfId="0" applyFont="1" applyFill="1" applyBorder="1" applyAlignment="1">
      <alignment horizontal="left" vertical="center" wrapText="1"/>
    </xf>
    <xf numFmtId="0" fontId="155" fillId="0" borderId="8" xfId="0" applyFont="1" applyBorder="1" applyAlignment="1">
      <alignment horizontal="left" vertical="center" wrapText="1"/>
    </xf>
    <xf numFmtId="0" fontId="135" fillId="0" borderId="8" xfId="0" applyFont="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35" fillId="5" borderId="33" xfId="0" applyFont="1" applyFill="1" applyBorder="1" applyAlignment="1">
      <alignment horizontal="center" vertical="center" wrapText="1" readingOrder="1"/>
    </xf>
    <xf numFmtId="0" fontId="149" fillId="25" borderId="8" xfId="0" applyFont="1" applyFill="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0" fillId="0" borderId="8" xfId="10" applyFont="1" applyBorder="1" applyAlignment="1">
      <alignment horizontal="center" vertical="center" wrapText="1"/>
    </xf>
    <xf numFmtId="167" fontId="116" fillId="0" borderId="8" xfId="10" applyNumberFormat="1" applyFont="1" applyBorder="1" applyAlignment="1">
      <alignment horizontal="center" vertical="center" wrapText="1"/>
    </xf>
    <xf numFmtId="167" fontId="116" fillId="0" borderId="7" xfId="10" applyNumberFormat="1" applyFont="1" applyBorder="1" applyAlignment="1">
      <alignment horizontal="center" vertical="center" wrapText="1"/>
    </xf>
    <xf numFmtId="167" fontId="116" fillId="0" borderId="33"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1"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wrapText="1"/>
    </xf>
    <xf numFmtId="0" fontId="119" fillId="0" borderId="8" xfId="0" applyFont="1" applyBorder="1" applyAlignment="1">
      <alignment horizontal="center" vertical="center"/>
    </xf>
    <xf numFmtId="0" fontId="11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2" fillId="0" borderId="8" xfId="0" applyFont="1" applyBorder="1" applyAlignment="1">
      <alignment horizontal="center" vertical="center"/>
    </xf>
    <xf numFmtId="0" fontId="72" fillId="0" borderId="8" xfId="0" applyFont="1" applyBorder="1" applyAlignment="1">
      <alignment horizontal="center" vertical="center" wrapText="1"/>
    </xf>
    <xf numFmtId="0" fontId="213" fillId="42" borderId="71" xfId="0" applyFont="1" applyFill="1" applyBorder="1" applyAlignment="1">
      <alignment horizontal="left" vertical="center" wrapText="1" readingOrder="1"/>
    </xf>
    <xf numFmtId="0" fontId="213" fillId="42" borderId="73" xfId="0" applyFont="1" applyFill="1" applyBorder="1" applyAlignment="1">
      <alignment horizontal="left" vertical="center" readingOrder="1"/>
    </xf>
    <xf numFmtId="0" fontId="213" fillId="42" borderId="71" xfId="0" applyFont="1" applyFill="1" applyBorder="1" applyAlignment="1">
      <alignment horizontal="center" vertical="center" readingOrder="1"/>
    </xf>
    <xf numFmtId="0" fontId="213" fillId="42" borderId="73"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3" fillId="42" borderId="71" xfId="0" applyFont="1" applyFill="1" applyBorder="1" applyAlignment="1">
      <alignment horizontal="center" vertical="center" wrapText="1" readingOrder="1"/>
    </xf>
    <xf numFmtId="0" fontId="213" fillId="42" borderId="72" xfId="0" applyFont="1" applyFill="1" applyBorder="1" applyAlignment="1">
      <alignment horizontal="center" vertical="center" readingOrder="1"/>
    </xf>
    <xf numFmtId="0" fontId="119" fillId="6" borderId="8" xfId="0" applyFont="1" applyFill="1" applyBorder="1" applyAlignment="1">
      <alignment horizontal="center"/>
    </xf>
    <xf numFmtId="0" fontId="11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9" fillId="0" borderId="11" xfId="0" applyFont="1" applyBorder="1" applyAlignment="1">
      <alignment horizontal="center" vertical="center"/>
    </xf>
    <xf numFmtId="0" fontId="119" fillId="0" borderId="15" xfId="0" applyFont="1" applyBorder="1" applyAlignment="1">
      <alignment horizontal="center" vertical="center"/>
    </xf>
    <xf numFmtId="0" fontId="174" fillId="0" borderId="11" xfId="0" applyFont="1" applyBorder="1" applyAlignment="1">
      <alignment horizontal="left" vertical="center" wrapText="1"/>
    </xf>
    <xf numFmtId="0" fontId="174" fillId="0" borderId="23" xfId="0" applyFont="1" applyBorder="1" applyAlignment="1">
      <alignment horizontal="left" vertical="center" wrapText="1"/>
    </xf>
    <xf numFmtId="0" fontId="169" fillId="0" borderId="16" xfId="0" applyFont="1" applyBorder="1" applyAlignment="1">
      <alignment horizontal="center" vertical="center" wrapText="1"/>
    </xf>
    <xf numFmtId="0" fontId="169" fillId="0" borderId="47" xfId="0" applyFont="1" applyBorder="1" applyAlignment="1">
      <alignment horizontal="center" vertical="center" wrapText="1"/>
    </xf>
    <xf numFmtId="0" fontId="0" fillId="0" borderId="10" xfId="0" applyBorder="1" applyAlignment="1">
      <alignment horizontal="center" vertical="center" wrapText="1"/>
    </xf>
    <xf numFmtId="0" fontId="169" fillId="2" borderId="64" xfId="0" applyFont="1" applyFill="1" applyBorder="1" applyAlignment="1">
      <alignment horizontal="center" vertical="center" wrapText="1"/>
    </xf>
    <xf numFmtId="0" fontId="169" fillId="2" borderId="14" xfId="0" applyFont="1" applyFill="1" applyBorder="1" applyAlignment="1">
      <alignment horizontal="center" vertical="center" wrapText="1"/>
    </xf>
    <xf numFmtId="0" fontId="169" fillId="0" borderId="8" xfId="0" applyFont="1" applyBorder="1" applyAlignment="1">
      <alignment horizontal="center" vertical="center" wrapText="1"/>
    </xf>
    <xf numFmtId="0" fontId="169" fillId="2" borderId="7" xfId="0" applyFont="1" applyFill="1" applyBorder="1" applyAlignment="1">
      <alignment horizontal="center" vertical="center" wrapText="1"/>
    </xf>
    <xf numFmtId="0" fontId="169" fillId="2" borderId="33" xfId="0" applyFont="1" applyFill="1" applyBorder="1" applyAlignment="1">
      <alignment horizontal="center" vertical="center" wrapText="1"/>
    </xf>
    <xf numFmtId="15" fontId="169" fillId="2" borderId="7" xfId="0" applyNumberFormat="1" applyFont="1" applyFill="1" applyBorder="1" applyAlignment="1">
      <alignment horizontal="center" vertical="center" wrapText="1"/>
    </xf>
    <xf numFmtId="15" fontId="169" fillId="2" borderId="33" xfId="0" applyNumberFormat="1" applyFont="1" applyFill="1" applyBorder="1" applyAlignment="1">
      <alignment horizontal="center" vertical="center" wrapText="1"/>
    </xf>
    <xf numFmtId="15" fontId="169" fillId="2" borderId="50" xfId="0" applyNumberFormat="1" applyFont="1" applyFill="1" applyBorder="1" applyAlignment="1">
      <alignment horizontal="center" vertical="center" wrapText="1"/>
    </xf>
    <xf numFmtId="15" fontId="169" fillId="2" borderId="41" xfId="0" applyNumberFormat="1" applyFont="1" applyFill="1" applyBorder="1" applyAlignment="1">
      <alignment horizontal="center" vertical="center" wrapText="1"/>
    </xf>
    <xf numFmtId="0" fontId="169" fillId="0" borderId="19" xfId="0" applyFont="1" applyBorder="1" applyAlignment="1">
      <alignment horizontal="center" vertical="center" wrapText="1"/>
    </xf>
    <xf numFmtId="1" fontId="169" fillId="2" borderId="11" xfId="0" applyNumberFormat="1" applyFont="1" applyFill="1" applyBorder="1" applyAlignment="1">
      <alignment horizontal="left" vertical="center" wrapText="1"/>
    </xf>
    <xf numFmtId="0" fontId="169" fillId="2" borderId="23" xfId="0" applyFont="1" applyFill="1" applyBorder="1" applyAlignment="1">
      <alignment horizontal="left" vertical="center" wrapText="1"/>
    </xf>
    <xf numFmtId="0" fontId="169" fillId="11" borderId="46" xfId="0" applyFont="1" applyFill="1" applyBorder="1" applyAlignment="1">
      <alignment horizontal="center" vertical="center" wrapText="1"/>
    </xf>
    <xf numFmtId="0" fontId="169" fillId="11" borderId="53" xfId="0" applyFont="1" applyFill="1" applyBorder="1" applyAlignment="1">
      <alignment horizontal="center" vertical="center" wrapText="1"/>
    </xf>
    <xf numFmtId="0" fontId="169" fillId="11" borderId="46" xfId="0" applyFont="1" applyFill="1" applyBorder="1" applyAlignment="1">
      <alignment horizontal="left" vertical="center" wrapText="1"/>
    </xf>
    <xf numFmtId="0" fontId="169" fillId="11" borderId="53" xfId="0" applyFont="1" applyFill="1" applyBorder="1" applyAlignment="1">
      <alignment horizontal="left" vertical="center" wrapText="1"/>
    </xf>
    <xf numFmtId="1" fontId="169" fillId="2" borderId="23" xfId="0" applyNumberFormat="1" applyFont="1" applyFill="1" applyBorder="1" applyAlignment="1">
      <alignment horizontal="left" vertical="center" wrapText="1"/>
    </xf>
    <xf numFmtId="0" fontId="169" fillId="0" borderId="7" xfId="0" applyFont="1" applyBorder="1" applyAlignment="1">
      <alignment horizontal="center" vertical="center" wrapText="1"/>
    </xf>
    <xf numFmtId="0" fontId="169" fillId="0" borderId="50" xfId="0" applyFont="1" applyBorder="1" applyAlignment="1">
      <alignment horizontal="center" vertical="center" wrapText="1"/>
    </xf>
    <xf numFmtId="0" fontId="169" fillId="2" borderId="11" xfId="0" applyFont="1" applyFill="1" applyBorder="1" applyAlignment="1">
      <alignment horizontal="center" vertical="center" wrapText="1"/>
    </xf>
    <xf numFmtId="0" fontId="169" fillId="2" borderId="23" xfId="0" applyFont="1" applyFill="1" applyBorder="1" applyAlignment="1">
      <alignment horizontal="center" vertical="center" wrapText="1"/>
    </xf>
    <xf numFmtId="0" fontId="169" fillId="2" borderId="11" xfId="0" applyFont="1" applyFill="1" applyBorder="1" applyAlignment="1">
      <alignment horizontal="left" vertical="center" wrapText="1"/>
    </xf>
    <xf numFmtId="0" fontId="169" fillId="11" borderId="8" xfId="0" applyFont="1" applyFill="1" applyBorder="1" applyAlignment="1">
      <alignment horizontal="center" vertical="center" wrapText="1"/>
    </xf>
    <xf numFmtId="16" fontId="169" fillId="0" borderId="8" xfId="0" quotePrefix="1" applyNumberFormat="1" applyFont="1" applyBorder="1" applyAlignment="1">
      <alignment horizontal="center" vertical="center" wrapText="1"/>
    </xf>
    <xf numFmtId="16" fontId="169" fillId="0" borderId="8" xfId="0" applyNumberFormat="1" applyFont="1" applyBorder="1" applyAlignment="1">
      <alignment horizontal="center" vertical="center" wrapText="1"/>
    </xf>
    <xf numFmtId="0" fontId="168" fillId="21" borderId="9" xfId="0" applyFont="1" applyFill="1" applyBorder="1" applyAlignment="1">
      <alignment horizontal="center" vertical="center" wrapText="1"/>
    </xf>
    <xf numFmtId="0" fontId="168" fillId="21" borderId="10" xfId="0" applyFont="1" applyFill="1" applyBorder="1" applyAlignment="1">
      <alignment horizontal="center" vertical="center" wrapText="1"/>
    </xf>
    <xf numFmtId="0" fontId="168" fillId="21" borderId="29" xfId="0" applyFont="1" applyFill="1" applyBorder="1" applyAlignment="1">
      <alignment horizontal="center" vertical="center" wrapText="1"/>
    </xf>
    <xf numFmtId="15" fontId="169" fillId="2" borderId="8" xfId="0" applyNumberFormat="1" applyFont="1" applyFill="1" applyBorder="1" applyAlignment="1">
      <alignment horizontal="left" vertical="center"/>
    </xf>
    <xf numFmtId="15" fontId="169" fillId="2" borderId="11" xfId="0" applyNumberFormat="1" applyFont="1" applyFill="1" applyBorder="1" applyAlignment="1">
      <alignment horizontal="left" vertical="center" wrapText="1"/>
    </xf>
    <xf numFmtId="15" fontId="169" fillId="2" borderId="12" xfId="0" applyNumberFormat="1" applyFont="1" applyFill="1" applyBorder="1" applyAlignment="1">
      <alignment horizontal="left" vertical="center" wrapText="1"/>
    </xf>
    <xf numFmtId="15" fontId="169" fillId="2" borderId="15" xfId="0" applyNumberFormat="1" applyFont="1" applyFill="1" applyBorder="1" applyAlignment="1">
      <alignment horizontal="left" vertical="center" wrapText="1"/>
    </xf>
    <xf numFmtId="0" fontId="201" fillId="39" borderId="35" xfId="27" applyFont="1" applyFill="1" applyBorder="1" applyAlignment="1">
      <alignment horizontal="center" vertical="center"/>
    </xf>
    <xf numFmtId="0" fontId="201" fillId="39" borderId="36" xfId="27" applyFont="1" applyFill="1" applyBorder="1" applyAlignment="1">
      <alignment horizontal="center" vertical="center"/>
    </xf>
    <xf numFmtId="176" fontId="194" fillId="36" borderId="7" xfId="28" applyFont="1" applyFill="1" applyBorder="1" applyAlignment="1">
      <alignment horizontal="center" vertical="center"/>
    </xf>
    <xf numFmtId="176" fontId="194" fillId="36" borderId="44" xfId="28" applyFont="1" applyFill="1" applyBorder="1" applyAlignment="1">
      <alignment horizontal="center" vertical="center"/>
    </xf>
    <xf numFmtId="176" fontId="194" fillId="36" borderId="40" xfId="28" applyFont="1" applyFill="1" applyBorder="1" applyAlignment="1">
      <alignment horizontal="center" vertical="center"/>
    </xf>
    <xf numFmtId="0" fontId="194" fillId="0" borderId="30" xfId="27" applyFont="1" applyBorder="1" applyAlignment="1">
      <alignment horizontal="center" vertical="center"/>
    </xf>
    <xf numFmtId="0" fontId="194" fillId="0" borderId="38" xfId="27" applyFont="1" applyBorder="1" applyAlignment="1">
      <alignment horizontal="center" vertical="center"/>
    </xf>
    <xf numFmtId="0" fontId="194" fillId="0" borderId="8" xfId="27" applyFont="1" applyBorder="1" applyAlignment="1">
      <alignment horizontal="center" vertical="center"/>
    </xf>
    <xf numFmtId="0" fontId="194" fillId="0" borderId="16" xfId="27" applyFont="1" applyBorder="1" applyAlignment="1">
      <alignment horizontal="center" vertical="center"/>
    </xf>
    <xf numFmtId="0" fontId="194" fillId="0" borderId="8" xfId="27" applyFont="1" applyBorder="1" applyAlignment="1">
      <alignment horizontal="center" vertical="center" wrapText="1"/>
    </xf>
    <xf numFmtId="0" fontId="194" fillId="0" borderId="16" xfId="27" applyFont="1" applyBorder="1" applyAlignment="1">
      <alignment horizontal="center" vertical="center" wrapText="1"/>
    </xf>
    <xf numFmtId="0" fontId="194" fillId="36" borderId="8" xfId="27" applyFont="1" applyFill="1" applyBorder="1" applyAlignment="1">
      <alignment horizontal="center" vertical="center" wrapText="1"/>
    </xf>
    <xf numFmtId="0" fontId="194" fillId="36" borderId="16" xfId="27" applyFont="1" applyFill="1" applyBorder="1" applyAlignment="1">
      <alignment horizontal="center" vertical="center" wrapText="1"/>
    </xf>
    <xf numFmtId="176" fontId="194" fillId="36" borderId="8" xfId="28" applyFont="1" applyFill="1" applyBorder="1" applyAlignment="1">
      <alignment horizontal="center" vertical="center"/>
    </xf>
    <xf numFmtId="176" fontId="194" fillId="36" borderId="16" xfId="28" applyFont="1" applyFill="1" applyBorder="1" applyAlignment="1">
      <alignment horizontal="center" vertical="center"/>
    </xf>
    <xf numFmtId="0" fontId="194" fillId="36" borderId="50" xfId="27" applyFont="1" applyFill="1" applyBorder="1" applyAlignment="1">
      <alignment horizontal="left" vertical="center" wrapText="1"/>
    </xf>
    <xf numFmtId="0" fontId="194" fillId="36" borderId="52" xfId="27" applyFont="1" applyFill="1" applyBorder="1" applyAlignment="1">
      <alignment horizontal="left" vertical="center"/>
    </xf>
    <xf numFmtId="0" fontId="194" fillId="36" borderId="49" xfId="27" applyFont="1" applyFill="1" applyBorder="1" applyAlignment="1">
      <alignment horizontal="left" vertical="center"/>
    </xf>
    <xf numFmtId="0" fontId="194" fillId="36" borderId="41" xfId="27" applyFont="1" applyFill="1" applyBorder="1" applyAlignment="1">
      <alignment horizontal="left" vertical="center"/>
    </xf>
    <xf numFmtId="176" fontId="194" fillId="38" borderId="7" xfId="28" applyFont="1" applyFill="1" applyBorder="1" applyAlignment="1">
      <alignment horizontal="center" vertical="center"/>
    </xf>
    <xf numFmtId="176" fontId="194" fillId="38" borderId="33" xfId="28" applyFont="1" applyFill="1" applyBorder="1" applyAlignment="1">
      <alignment horizontal="center" vertical="center"/>
    </xf>
    <xf numFmtId="0" fontId="194" fillId="38" borderId="19" xfId="27" applyFont="1" applyFill="1" applyBorder="1" applyAlignment="1">
      <alignment horizontal="left" vertical="center" wrapText="1"/>
    </xf>
    <xf numFmtId="0" fontId="200" fillId="0" borderId="0" xfId="27" applyFont="1" applyAlignment="1">
      <alignment horizontal="center" wrapText="1"/>
    </xf>
    <xf numFmtId="0" fontId="194" fillId="38" borderId="7" xfId="27" applyFont="1" applyFill="1" applyBorder="1" applyAlignment="1">
      <alignment horizontal="center" vertical="center"/>
    </xf>
    <xf numFmtId="0" fontId="194" fillId="38" borderId="33" xfId="27" applyFont="1" applyFill="1" applyBorder="1" applyAlignment="1">
      <alignment horizontal="center" vertical="center"/>
    </xf>
    <xf numFmtId="176" fontId="194" fillId="38" borderId="8" xfId="28" applyFont="1" applyFill="1" applyBorder="1" applyAlignment="1">
      <alignment horizontal="center" vertical="center"/>
    </xf>
    <xf numFmtId="0" fontId="199" fillId="35" borderId="1" xfId="27" applyFont="1" applyFill="1" applyBorder="1" applyAlignment="1">
      <alignment horizontal="center" vertical="center"/>
    </xf>
    <xf numFmtId="0" fontId="199" fillId="35" borderId="2" xfId="27" applyFont="1" applyFill="1" applyBorder="1" applyAlignment="1">
      <alignment horizontal="center" vertical="center"/>
    </xf>
    <xf numFmtId="0" fontId="199" fillId="35" borderId="18" xfId="27" applyFont="1" applyFill="1" applyBorder="1" applyAlignment="1">
      <alignment horizontal="center" vertical="center"/>
    </xf>
    <xf numFmtId="0" fontId="195" fillId="33" borderId="46" xfId="27" applyFont="1" applyFill="1" applyBorder="1" applyAlignment="1">
      <alignment horizontal="center" vertical="center" wrapText="1"/>
    </xf>
    <xf numFmtId="0" fontId="195" fillId="33" borderId="53" xfId="27" applyFont="1" applyFill="1" applyBorder="1" applyAlignment="1">
      <alignment horizontal="center" vertical="center" wrapText="1"/>
    </xf>
    <xf numFmtId="0" fontId="195" fillId="33" borderId="8" xfId="27" applyFont="1" applyFill="1" applyBorder="1" applyAlignment="1">
      <alignment horizontal="center" vertical="center" wrapText="1"/>
    </xf>
    <xf numFmtId="0" fontId="195" fillId="33" borderId="19" xfId="27" applyFont="1" applyFill="1" applyBorder="1" applyAlignment="1">
      <alignment horizontal="center" vertical="center" wrapText="1"/>
    </xf>
    <xf numFmtId="0" fontId="195" fillId="33" borderId="11" xfId="27" applyFont="1" applyFill="1" applyBorder="1" applyAlignment="1">
      <alignment horizontal="center" vertical="center"/>
    </xf>
    <xf numFmtId="0" fontId="195" fillId="33" borderId="12" xfId="27" applyFont="1" applyFill="1" applyBorder="1" applyAlignment="1">
      <alignment horizontal="center" vertical="center"/>
    </xf>
    <xf numFmtId="0" fontId="195" fillId="33" borderId="23" xfId="27" applyFont="1" applyFill="1" applyBorder="1" applyAlignment="1">
      <alignment horizontal="center" vertical="center"/>
    </xf>
    <xf numFmtId="0" fontId="195" fillId="33" borderId="26" xfId="27" applyFont="1" applyFill="1" applyBorder="1" applyAlignment="1">
      <alignment horizontal="center" vertical="center"/>
    </xf>
    <xf numFmtId="0" fontId="195" fillId="33" borderId="48" xfId="27" applyFont="1" applyFill="1" applyBorder="1" applyAlignment="1">
      <alignment horizontal="center" vertical="center"/>
    </xf>
    <xf numFmtId="0" fontId="195" fillId="33" borderId="27" xfId="27"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4" fillId="0" borderId="8" xfId="27" applyFont="1" applyBorder="1" applyAlignment="1">
      <alignment horizontal="center" vertical="center"/>
    </xf>
    <xf numFmtId="0" fontId="119" fillId="0" borderId="11" xfId="0" applyFont="1" applyBorder="1" applyAlignment="1">
      <alignment horizontal="center"/>
    </xf>
    <xf numFmtId="0" fontId="119" fillId="0" borderId="15" xfId="0" applyFont="1" applyBorder="1" applyAlignment="1">
      <alignment horizontal="center"/>
    </xf>
    <xf numFmtId="0" fontId="119" fillId="0" borderId="32" xfId="0" applyFont="1" applyBorder="1" applyAlignment="1">
      <alignment horizontal="center"/>
    </xf>
    <xf numFmtId="0" fontId="119" fillId="0" borderId="8" xfId="0" applyFont="1" applyBorder="1" applyAlignment="1">
      <alignment horizontal="center"/>
    </xf>
    <xf numFmtId="0" fontId="68" fillId="0" borderId="8" xfId="0" applyFont="1" applyBorder="1" applyAlignment="1">
      <alignment horizontal="center" vertical="center"/>
    </xf>
    <xf numFmtId="2" fontId="68" fillId="0" borderId="7" xfId="33" applyNumberFormat="1" applyFont="1" applyBorder="1" applyAlignment="1">
      <alignment horizontal="center" vertical="center"/>
    </xf>
    <xf numFmtId="0" fontId="68" fillId="0" borderId="33" xfId="33" applyFont="1" applyBorder="1" applyAlignment="1">
      <alignment horizontal="center" vertical="center"/>
    </xf>
    <xf numFmtId="166" fontId="68" fillId="0" borderId="8" xfId="0" applyNumberFormat="1" applyFont="1" applyBorder="1" applyAlignment="1">
      <alignment horizontal="center" vertical="center"/>
    </xf>
    <xf numFmtId="0" fontId="119" fillId="34" borderId="8" xfId="33" applyFont="1" applyFill="1" applyBorder="1" applyAlignment="1">
      <alignment horizontal="center" vertical="center" wrapText="1"/>
    </xf>
    <xf numFmtId="166" fontId="119" fillId="34" borderId="8" xfId="33" applyNumberFormat="1" applyFont="1" applyFill="1" applyBorder="1" applyAlignment="1">
      <alignment horizontal="center" vertical="center" wrapText="1"/>
    </xf>
    <xf numFmtId="166" fontId="120" fillId="0" borderId="8" xfId="0" applyNumberFormat="1" applyFont="1" applyBorder="1" applyAlignment="1">
      <alignment horizontal="center" vertical="center"/>
    </xf>
    <xf numFmtId="2" fontId="120" fillId="0" borderId="8" xfId="0" applyNumberFormat="1" applyFont="1" applyBorder="1" applyAlignment="1">
      <alignment horizontal="center" vertical="center"/>
    </xf>
    <xf numFmtId="0" fontId="124" fillId="6" borderId="8" xfId="33"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120" fillId="0" borderId="8" xfId="0" applyFont="1" applyBorder="1" applyAlignment="1">
      <alignment horizontal="center" vertical="center"/>
    </xf>
    <xf numFmtId="0" fontId="68" fillId="0" borderId="8" xfId="0" applyFont="1" applyBorder="1" applyAlignment="1">
      <alignment horizontal="center" vertical="center" wrapText="1"/>
    </xf>
    <xf numFmtId="2" fontId="120" fillId="0" borderId="8" xfId="13" applyNumberFormat="1" applyFont="1" applyBorder="1" applyAlignment="1">
      <alignment horizontal="center" vertical="center" wrapText="1"/>
    </xf>
    <xf numFmtId="166" fontId="120" fillId="0" borderId="8" xfId="13" applyNumberFormat="1" applyFont="1" applyBorder="1" applyAlignment="1">
      <alignment horizontal="center" vertical="center" wrapText="1"/>
    </xf>
    <xf numFmtId="166" fontId="68" fillId="0" borderId="8" xfId="0" applyNumberFormat="1" applyFont="1" applyBorder="1" applyAlignment="1">
      <alignment horizontal="center" vertical="center" wrapText="1"/>
    </xf>
    <xf numFmtId="2" fontId="68"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0" fontId="189" fillId="5" borderId="7" xfId="0" applyFont="1" applyFill="1" applyBorder="1" applyAlignment="1">
      <alignment horizontal="center" vertical="center"/>
    </xf>
    <xf numFmtId="0" fontId="189" fillId="5" borderId="33" xfId="0" applyFont="1" applyFill="1" applyBorder="1" applyAlignment="1">
      <alignment horizontal="center" vertical="center"/>
    </xf>
    <xf numFmtId="0" fontId="190" fillId="3" borderId="7" xfId="0" applyFont="1" applyFill="1" applyBorder="1" applyAlignment="1">
      <alignment horizontal="center" vertical="center"/>
    </xf>
    <xf numFmtId="0" fontId="190" fillId="3" borderId="33" xfId="0" applyFont="1" applyFill="1" applyBorder="1" applyAlignment="1">
      <alignment horizontal="center" vertical="center"/>
    </xf>
    <xf numFmtId="0" fontId="190" fillId="3" borderId="11" xfId="0" applyFont="1" applyFill="1" applyBorder="1" applyAlignment="1">
      <alignment horizontal="center" vertical="center"/>
    </xf>
    <xf numFmtId="0" fontId="190" fillId="3" borderId="12" xfId="0" applyFont="1" applyFill="1" applyBorder="1" applyAlignment="1">
      <alignment horizontal="center" vertical="center"/>
    </xf>
    <xf numFmtId="0" fontId="190" fillId="3" borderId="15" xfId="0" applyFont="1" applyFill="1" applyBorder="1" applyAlignment="1">
      <alignment horizontal="center" vertical="center"/>
    </xf>
    <xf numFmtId="0" fontId="190" fillId="3" borderId="7" xfId="0" applyFont="1" applyFill="1" applyBorder="1" applyAlignment="1">
      <alignment horizontal="center" vertical="center" wrapText="1"/>
    </xf>
    <xf numFmtId="0" fontId="190" fillId="3" borderId="33" xfId="0" applyFont="1" applyFill="1" applyBorder="1" applyAlignment="1">
      <alignment horizontal="center" vertical="center" wrapText="1"/>
    </xf>
    <xf numFmtId="166" fontId="219" fillId="34" borderId="8" xfId="7" applyNumberFormat="1" applyFont="1" applyFill="1" applyBorder="1" applyAlignment="1">
      <alignment horizontal="center" vertical="center" wrapText="1"/>
    </xf>
    <xf numFmtId="0" fontId="219" fillId="34" borderId="8" xfId="7" applyFont="1" applyFill="1" applyBorder="1" applyAlignment="1">
      <alignment horizontal="center" vertical="center" wrapText="1"/>
    </xf>
    <xf numFmtId="0" fontId="219" fillId="2" borderId="8" xfId="7" applyFont="1" applyFill="1" applyBorder="1" applyAlignment="1">
      <alignment horizontal="center" vertical="center" wrapText="1"/>
    </xf>
    <xf numFmtId="0" fontId="217" fillId="2" borderId="8" xfId="7" applyFont="1" applyFill="1" applyBorder="1" applyAlignment="1">
      <alignment horizontal="center" vertical="center"/>
    </xf>
    <xf numFmtId="166" fontId="217" fillId="2"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xf>
    <xf numFmtId="0" fontId="120" fillId="0" borderId="8" xfId="0" applyFont="1" applyBorder="1" applyAlignment="1">
      <alignment horizontal="center" vertical="center" wrapText="1"/>
    </xf>
    <xf numFmtId="0" fontId="119" fillId="45" borderId="8" xfId="0" applyFont="1" applyFill="1" applyBorder="1" applyAlignment="1">
      <alignment horizontal="center"/>
    </xf>
    <xf numFmtId="0" fontId="191" fillId="0" borderId="0" xfId="10" applyFont="1" applyAlignment="1">
      <alignment horizontal="left" vertical="center"/>
    </xf>
    <xf numFmtId="0" fontId="217" fillId="0" borderId="7" xfId="7" applyFont="1" applyBorder="1" applyAlignment="1">
      <alignment horizontal="center" vertical="center"/>
    </xf>
    <xf numFmtId="0" fontId="217" fillId="0" borderId="44" xfId="7" applyFont="1" applyBorder="1" applyAlignment="1">
      <alignment horizontal="center" vertical="center"/>
    </xf>
    <xf numFmtId="0" fontId="217" fillId="0" borderId="33" xfId="7" applyFont="1" applyBorder="1" applyAlignment="1">
      <alignment horizontal="center" vertical="center"/>
    </xf>
    <xf numFmtId="0" fontId="217" fillId="2" borderId="44" xfId="7" applyFont="1" applyFill="1" applyBorder="1" applyAlignment="1">
      <alignment horizontal="center" vertical="center"/>
    </xf>
    <xf numFmtId="0" fontId="112" fillId="6" borderId="8" xfId="34" applyFont="1" applyFill="1" applyBorder="1" applyAlignment="1">
      <alignment horizontal="center" vertical="top"/>
    </xf>
    <xf numFmtId="15" fontId="119" fillId="0" borderId="8" xfId="35" applyNumberFormat="1" applyFont="1" applyBorder="1" applyAlignment="1">
      <alignment horizontal="center"/>
    </xf>
    <xf numFmtId="0" fontId="119" fillId="0" borderId="8" xfId="35" applyFont="1" applyBorder="1" applyAlignment="1">
      <alignment horizontal="center"/>
    </xf>
    <xf numFmtId="0" fontId="119" fillId="2" borderId="8" xfId="35" applyFont="1" applyFill="1" applyBorder="1" applyAlignment="1">
      <alignment horizontal="center"/>
    </xf>
    <xf numFmtId="0" fontId="119" fillId="6" borderId="11" xfId="35" applyFont="1" applyFill="1" applyBorder="1" applyAlignment="1">
      <alignment horizontal="center" vertical="center"/>
    </xf>
    <xf numFmtId="0" fontId="119" fillId="6" borderId="15" xfId="35" applyFont="1" applyFill="1" applyBorder="1" applyAlignment="1">
      <alignment horizontal="center" vertical="center"/>
    </xf>
    <xf numFmtId="0" fontId="119" fillId="6" borderId="7" xfId="0" applyFont="1" applyFill="1" applyBorder="1" applyAlignment="1">
      <alignment horizontal="center" vertical="center"/>
    </xf>
    <xf numFmtId="0" fontId="119" fillId="6" borderId="33" xfId="0" applyFont="1" applyFill="1" applyBorder="1" applyAlignment="1">
      <alignment horizontal="center" vertical="center"/>
    </xf>
    <xf numFmtId="0" fontId="119" fillId="6" borderId="7" xfId="0" applyFont="1" applyFill="1" applyBorder="1" applyAlignment="1">
      <alignment horizontal="center" vertical="center" wrapText="1"/>
    </xf>
    <xf numFmtId="0" fontId="119" fillId="6" borderId="33" xfId="0" applyFont="1" applyFill="1" applyBorder="1" applyAlignment="1">
      <alignment horizontal="center" vertical="center" wrapText="1"/>
    </xf>
    <xf numFmtId="0" fontId="119" fillId="6" borderId="11" xfId="0" applyFont="1" applyFill="1" applyBorder="1" applyAlignment="1">
      <alignment horizontal="center"/>
    </xf>
    <xf numFmtId="0" fontId="119" fillId="6" borderId="15" xfId="0" applyFont="1" applyFill="1" applyBorder="1" applyAlignment="1">
      <alignment horizontal="center"/>
    </xf>
    <xf numFmtId="0" fontId="119" fillId="45" borderId="0" xfId="0" applyFont="1" applyFill="1" applyAlignment="1">
      <alignment horizontal="center"/>
    </xf>
    <xf numFmtId="0" fontId="228" fillId="0" borderId="8" xfId="43" applyFont="1" applyBorder="1" applyAlignment="1">
      <alignment horizontal="center" vertical="center"/>
    </xf>
    <xf numFmtId="0" fontId="228" fillId="6" borderId="8" xfId="43" applyFont="1" applyFill="1" applyBorder="1" applyAlignment="1">
      <alignment horizontal="center" vertical="center"/>
    </xf>
    <xf numFmtId="0" fontId="228" fillId="0" borderId="7" xfId="43" applyFont="1" applyBorder="1" applyAlignment="1">
      <alignment horizontal="center" vertical="center"/>
    </xf>
    <xf numFmtId="0" fontId="228" fillId="0" borderId="44" xfId="43" applyFont="1" applyBorder="1" applyAlignment="1">
      <alignment horizontal="center" vertical="center"/>
    </xf>
    <xf numFmtId="0" fontId="228" fillId="0" borderId="33" xfId="43" applyFont="1" applyBorder="1" applyAlignment="1">
      <alignment horizontal="center" vertical="center"/>
    </xf>
    <xf numFmtId="0" fontId="228" fillId="6" borderId="14" xfId="43" applyFont="1" applyFill="1" applyBorder="1" applyAlignment="1">
      <alignment horizontal="center" vertical="center"/>
    </xf>
    <xf numFmtId="0" fontId="228" fillId="6" borderId="32" xfId="43" applyFont="1" applyFill="1" applyBorder="1" applyAlignment="1">
      <alignment horizontal="center" vertical="center"/>
    </xf>
    <xf numFmtId="0" fontId="228" fillId="5" borderId="8" xfId="43" applyFont="1" applyFill="1" applyBorder="1" applyAlignment="1">
      <alignment horizontal="center" vertical="center"/>
    </xf>
    <xf numFmtId="0" fontId="0" fillId="0" borderId="8" xfId="0" applyBorder="1" applyAlignment="1">
      <alignment horizontal="left" vertical="center"/>
    </xf>
    <xf numFmtId="0" fontId="26" fillId="0" borderId="8" xfId="0" applyFont="1" applyBorder="1" applyAlignment="1">
      <alignment horizontal="center"/>
    </xf>
    <xf numFmtId="0" fontId="119" fillId="0" borderId="12" xfId="0" applyFont="1" applyBorder="1" applyAlignment="1">
      <alignment horizontal="center"/>
    </xf>
    <xf numFmtId="0" fontId="119" fillId="0" borderId="7"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7" xfId="0" applyFont="1" applyBorder="1" applyAlignment="1">
      <alignment horizontal="center" vertical="center"/>
    </xf>
    <xf numFmtId="0" fontId="119" fillId="0" borderId="33" xfId="0" applyFont="1" applyBorder="1" applyAlignment="1">
      <alignment horizontal="center" vertical="center"/>
    </xf>
    <xf numFmtId="0" fontId="68" fillId="0" borderId="7" xfId="0" applyFont="1" applyBorder="1" applyAlignment="1">
      <alignment horizontal="left" vertical="center" wrapText="1"/>
    </xf>
    <xf numFmtId="0" fontId="78" fillId="0" borderId="44" xfId="0" applyFont="1" applyBorder="1" applyAlignment="1">
      <alignment horizontal="left" vertical="center" wrapText="1"/>
    </xf>
    <xf numFmtId="0" fontId="78" fillId="0" borderId="33" xfId="0" applyFont="1" applyBorder="1" applyAlignment="1">
      <alignment horizontal="left" vertical="center" wrapText="1"/>
    </xf>
    <xf numFmtId="0" fontId="61" fillId="0" borderId="7" xfId="39" applyBorder="1" applyAlignment="1">
      <alignment horizontal="center" vertical="center"/>
    </xf>
    <xf numFmtId="0" fontId="61" fillId="0" borderId="44" xfId="39" applyBorder="1" applyAlignment="1">
      <alignment horizontal="center" vertical="center"/>
    </xf>
    <xf numFmtId="0" fontId="61" fillId="0" borderId="33" xfId="39" applyBorder="1" applyAlignment="1">
      <alignment horizontal="center" vertical="center"/>
    </xf>
    <xf numFmtId="0" fontId="119" fillId="6" borderId="8" xfId="39" applyFont="1" applyFill="1" applyBorder="1" applyAlignment="1">
      <alignment horizontal="center" vertical="center" wrapText="1"/>
    </xf>
    <xf numFmtId="0" fontId="119" fillId="45" borderId="8" xfId="39" applyFont="1" applyFill="1" applyBorder="1" applyAlignment="1">
      <alignment horizontal="center"/>
    </xf>
    <xf numFmtId="0" fontId="119" fillId="6" borderId="8" xfId="39" applyFont="1" applyFill="1" applyBorder="1" applyAlignment="1">
      <alignment horizontal="center" vertical="center"/>
    </xf>
    <xf numFmtId="0" fontId="61" fillId="0" borderId="8" xfId="39" applyBorder="1" applyAlignment="1">
      <alignment horizontal="center" vertical="center"/>
    </xf>
    <xf numFmtId="0" fontId="119" fillId="45" borderId="8" xfId="39" applyFont="1" applyFill="1" applyBorder="1" applyAlignment="1">
      <alignment horizontal="center" vertical="center"/>
    </xf>
    <xf numFmtId="0" fontId="119" fillId="6" borderId="11" xfId="39" applyFont="1" applyFill="1" applyBorder="1" applyAlignment="1">
      <alignment horizontal="center"/>
    </xf>
    <xf numFmtId="0" fontId="119" fillId="6" borderId="12" xfId="39" applyFont="1" applyFill="1" applyBorder="1" applyAlignment="1">
      <alignment horizontal="center"/>
    </xf>
    <xf numFmtId="0" fontId="119" fillId="6" borderId="15" xfId="39" applyFont="1" applyFill="1" applyBorder="1" applyAlignment="1">
      <alignment horizontal="center"/>
    </xf>
    <xf numFmtId="0" fontId="119" fillId="6" borderId="8" xfId="39" applyFont="1" applyFill="1" applyBorder="1" applyAlignment="1">
      <alignment horizontal="center"/>
    </xf>
    <xf numFmtId="0" fontId="112" fillId="6" borderId="8" xfId="30" applyFont="1" applyFill="1" applyBorder="1" applyAlignment="1">
      <alignment horizontal="center"/>
    </xf>
    <xf numFmtId="0" fontId="203" fillId="6" borderId="8" xfId="29" applyFont="1" applyFill="1" applyBorder="1" applyAlignment="1">
      <alignment horizontal="center" vertical="center"/>
    </xf>
    <xf numFmtId="0" fontId="143" fillId="6" borderId="8" xfId="29" applyFont="1" applyFill="1" applyBorder="1" applyAlignment="1">
      <alignment horizontal="center" vertical="center"/>
    </xf>
    <xf numFmtId="0" fontId="143" fillId="0" borderId="8" xfId="29" applyFont="1" applyBorder="1" applyAlignment="1">
      <alignment horizontal="center" vertical="center" wrapText="1"/>
    </xf>
    <xf numFmtId="0" fontId="143" fillId="6" borderId="8" xfId="29" applyFont="1" applyFill="1" applyBorder="1" applyAlignment="1">
      <alignment horizontal="center" vertical="center" wrapText="1"/>
    </xf>
    <xf numFmtId="0" fontId="143" fillId="0" borderId="8" xfId="29" applyFont="1" applyBorder="1" applyAlignment="1">
      <alignment horizontal="center" vertical="center"/>
    </xf>
    <xf numFmtId="0" fontId="116" fillId="0" borderId="8" xfId="10" applyFont="1" applyBorder="1" applyAlignment="1">
      <alignment horizontal="center" vertical="center"/>
    </xf>
    <xf numFmtId="0" fontId="130" fillId="0" borderId="21" xfId="10" applyFont="1" applyBorder="1" applyAlignment="1">
      <alignment horizontal="center" vertical="center" wrapText="1"/>
    </xf>
    <xf numFmtId="1" fontId="116" fillId="0" borderId="7" xfId="10" applyNumberFormat="1" applyFont="1" applyBorder="1" applyAlignment="1">
      <alignment horizontal="center" vertical="center" wrapText="1"/>
    </xf>
    <xf numFmtId="1" fontId="116" fillId="0" borderId="33" xfId="10" applyNumberFormat="1" applyFont="1" applyBorder="1" applyAlignment="1">
      <alignment horizontal="center" vertical="center" wrapText="1"/>
    </xf>
    <xf numFmtId="0" fontId="130" fillId="0" borderId="0" xfId="10" applyFont="1" applyAlignment="1">
      <alignment horizontal="center" vertical="center" wrapText="1"/>
    </xf>
    <xf numFmtId="0" fontId="143" fillId="0" borderId="8" xfId="0" applyFont="1" applyBorder="1" applyAlignment="1">
      <alignment horizontal="center"/>
    </xf>
    <xf numFmtId="0" fontId="143" fillId="0" borderId="11" xfId="0" applyFont="1" applyBorder="1" applyAlignment="1">
      <alignment horizontal="right" vertical="center"/>
    </xf>
    <xf numFmtId="0" fontId="143" fillId="0" borderId="12" xfId="0" applyFont="1" applyBorder="1" applyAlignment="1">
      <alignment horizontal="right" vertical="center"/>
    </xf>
    <xf numFmtId="0" fontId="143" fillId="0" borderId="15" xfId="0" applyFont="1" applyBorder="1" applyAlignment="1">
      <alignment horizontal="right" vertical="center"/>
    </xf>
    <xf numFmtId="0" fontId="112" fillId="0" borderId="1" xfId="0" applyFont="1" applyBorder="1" applyAlignment="1">
      <alignment horizontal="center"/>
    </xf>
    <xf numFmtId="0" fontId="112" fillId="0" borderId="2" xfId="0" applyFont="1" applyBorder="1" applyAlignment="1">
      <alignment horizontal="center"/>
    </xf>
    <xf numFmtId="0" fontId="0" fillId="0" borderId="0" xfId="0" applyAlignment="1">
      <alignment horizontal="center" vertical="center"/>
    </xf>
    <xf numFmtId="49" fontId="136" fillId="19" borderId="34" xfId="0" applyNumberFormat="1" applyFont="1" applyFill="1" applyBorder="1" applyAlignment="1">
      <alignment horizontal="center" vertical="center" wrapText="1"/>
    </xf>
    <xf numFmtId="49" fontId="136" fillId="19" borderId="30" xfId="0" applyNumberFormat="1" applyFont="1" applyFill="1" applyBorder="1" applyAlignment="1">
      <alignment horizontal="center" vertical="center" wrapText="1"/>
    </xf>
    <xf numFmtId="49" fontId="136" fillId="19" borderId="42" xfId="0" applyNumberFormat="1" applyFont="1" applyFill="1" applyBorder="1" applyAlignment="1">
      <alignment horizontal="center" vertical="center" wrapText="1"/>
    </xf>
    <xf numFmtId="49" fontId="136" fillId="19" borderId="63" xfId="0" applyNumberFormat="1" applyFont="1" applyFill="1" applyBorder="1" applyAlignment="1">
      <alignment horizontal="center" vertical="center" wrapText="1"/>
    </xf>
    <xf numFmtId="49" fontId="136" fillId="19" borderId="44" xfId="0" applyNumberFormat="1" applyFont="1" applyFill="1" applyBorder="1" applyAlignment="1">
      <alignment horizontal="center" vertical="center" wrapText="1"/>
    </xf>
    <xf numFmtId="49" fontId="136" fillId="19" borderId="46" xfId="0" applyNumberFormat="1" applyFont="1" applyFill="1" applyBorder="1" applyAlignment="1">
      <alignment horizontal="center" vertical="center" wrapText="1"/>
    </xf>
    <xf numFmtId="49" fontId="136" fillId="19" borderId="8" xfId="0" applyNumberFormat="1" applyFont="1" applyFill="1" applyBorder="1" applyAlignment="1">
      <alignment horizontal="center" vertical="center" wrapText="1"/>
    </xf>
    <xf numFmtId="49" fontId="136" fillId="19" borderId="7" xfId="0" applyNumberFormat="1" applyFont="1" applyFill="1" applyBorder="1" applyAlignment="1">
      <alignment horizontal="center" vertical="center" wrapText="1"/>
    </xf>
    <xf numFmtId="1" fontId="136" fillId="19" borderId="46" xfId="0" applyNumberFormat="1" applyFont="1" applyFill="1" applyBorder="1" applyAlignment="1">
      <alignment horizontal="center" vertical="center" wrapText="1"/>
    </xf>
    <xf numFmtId="1" fontId="136" fillId="19" borderId="8"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9" borderId="33" xfId="0" applyNumberFormat="1" applyFont="1" applyFill="1" applyBorder="1" applyAlignment="1">
      <alignment horizontal="center" vertical="center" wrapText="1"/>
    </xf>
    <xf numFmtId="49" fontId="136" fillId="19" borderId="64" xfId="0" applyNumberFormat="1" applyFont="1" applyFill="1" applyBorder="1" applyAlignment="1">
      <alignment horizontal="center" vertical="center" wrapText="1"/>
    </xf>
    <xf numFmtId="49" fontId="136" fillId="19" borderId="65" xfId="0" applyNumberFormat="1" applyFont="1" applyFill="1" applyBorder="1" applyAlignment="1">
      <alignment horizontal="center" vertical="center" wrapText="1"/>
    </xf>
    <xf numFmtId="49" fontId="136" fillId="19" borderId="14" xfId="0" applyNumberFormat="1" applyFont="1" applyFill="1" applyBorder="1" applyAlignment="1">
      <alignment horizontal="center" vertical="center" wrapText="1"/>
    </xf>
    <xf numFmtId="49" fontId="136" fillId="19" borderId="25" xfId="0" applyNumberFormat="1" applyFont="1" applyFill="1" applyBorder="1" applyAlignment="1">
      <alignment horizontal="center" vertical="center" wrapText="1"/>
    </xf>
    <xf numFmtId="49" fontId="136" fillId="19" borderId="38" xfId="0" applyNumberFormat="1" applyFont="1" applyFill="1" applyBorder="1" applyAlignment="1">
      <alignment horizontal="center" vertical="center" wrapText="1"/>
    </xf>
    <xf numFmtId="49" fontId="136" fillId="19" borderId="40" xfId="0" applyNumberFormat="1" applyFont="1" applyFill="1" applyBorder="1" applyAlignment="1">
      <alignment horizontal="center" vertical="center" wrapText="1"/>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0" fontId="177" fillId="0" borderId="56" xfId="0" applyFont="1" applyBorder="1" applyAlignment="1">
      <alignment horizontal="left"/>
    </xf>
    <xf numFmtId="0" fontId="177" fillId="0" borderId="32" xfId="0" applyFont="1" applyBorder="1" applyAlignment="1">
      <alignment horizontal="left"/>
    </xf>
    <xf numFmtId="0" fontId="177" fillId="0" borderId="8" xfId="0" applyFont="1" applyBorder="1" applyAlignment="1">
      <alignment horizontal="center"/>
    </xf>
    <xf numFmtId="0" fontId="177" fillId="15" borderId="8" xfId="0" applyFont="1" applyFill="1" applyBorder="1" applyAlignment="1">
      <alignment horizontal="center"/>
    </xf>
    <xf numFmtId="0" fontId="177" fillId="15" borderId="8" xfId="0" applyFont="1" applyFill="1" applyBorder="1" applyAlignment="1">
      <alignment horizontal="center" vertical="center" wrapText="1"/>
    </xf>
    <xf numFmtId="0" fontId="177" fillId="15" borderId="8" xfId="0" applyFont="1" applyFill="1" applyBorder="1" applyAlignment="1">
      <alignment horizontal="center" vertical="center"/>
    </xf>
    <xf numFmtId="0" fontId="112" fillId="0" borderId="56" xfId="0" applyFont="1" applyBorder="1" applyAlignment="1">
      <alignment horizontal="center"/>
    </xf>
    <xf numFmtId="0" fontId="112" fillId="0" borderId="32" xfId="0" applyFont="1" applyBorder="1" applyAlignment="1">
      <alignment horizontal="center"/>
    </xf>
    <xf numFmtId="0" fontId="112" fillId="15" borderId="8" xfId="0" applyFont="1" applyFill="1" applyBorder="1" applyAlignment="1">
      <alignment horizontal="center"/>
    </xf>
    <xf numFmtId="0" fontId="112" fillId="15" borderId="8" xfId="0" applyFont="1" applyFill="1" applyBorder="1" applyAlignment="1">
      <alignment horizontal="center" vertical="center" wrapText="1"/>
    </xf>
    <xf numFmtId="0" fontId="112" fillId="15" borderId="8" xfId="0" applyFont="1" applyFill="1" applyBorder="1" applyAlignment="1">
      <alignment horizontal="center" vertical="center"/>
    </xf>
    <xf numFmtId="0" fontId="181" fillId="0" borderId="38" xfId="22" applyFont="1" applyBorder="1" applyAlignment="1">
      <alignment horizontal="center" vertical="center"/>
    </xf>
    <xf numFmtId="0" fontId="181" fillId="0" borderId="16" xfId="22" applyFont="1" applyBorder="1" applyAlignment="1">
      <alignment horizontal="center" vertical="center"/>
    </xf>
    <xf numFmtId="0" fontId="177" fillId="0" borderId="0" xfId="22" applyFont="1" applyAlignment="1">
      <alignment horizontal="center" vertical="center"/>
    </xf>
    <xf numFmtId="0" fontId="177" fillId="0" borderId="0" xfId="22" applyFont="1" applyAlignment="1">
      <alignment horizontal="left" vertical="center"/>
    </xf>
    <xf numFmtId="0" fontId="177" fillId="0" borderId="0" xfId="22" applyFont="1" applyAlignment="1">
      <alignment horizontal="center" vertical="center" wrapText="1"/>
    </xf>
    <xf numFmtId="0" fontId="177" fillId="0" borderId="0" xfId="22" applyFont="1" applyAlignment="1">
      <alignment horizontal="left" vertical="center" wrapText="1"/>
    </xf>
    <xf numFmtId="0" fontId="180" fillId="0" borderId="0" xfId="22" applyFont="1" applyAlignment="1">
      <alignment horizontal="center" vertical="center"/>
    </xf>
    <xf numFmtId="0" fontId="181" fillId="0" borderId="36" xfId="10" applyFont="1" applyBorder="1" applyAlignment="1">
      <alignment horizontal="center" vertical="center" wrapText="1"/>
    </xf>
    <xf numFmtId="0" fontId="181" fillId="0" borderId="34" xfId="22" applyFont="1" applyBorder="1" applyAlignment="1">
      <alignment horizontal="center" vertical="center"/>
    </xf>
    <xf numFmtId="0" fontId="181"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9" fillId="0" borderId="46" xfId="0" applyFont="1" applyBorder="1" applyAlignment="1">
      <alignment horizontal="center" vertical="center" wrapText="1"/>
    </xf>
    <xf numFmtId="0" fontId="119" fillId="0" borderId="16" xfId="0" applyFont="1" applyBorder="1" applyAlignment="1">
      <alignment horizontal="center" vertical="center" wrapText="1"/>
    </xf>
    <xf numFmtId="0" fontId="124" fillId="0" borderId="46" xfId="0" applyFont="1" applyBorder="1" applyAlignment="1">
      <alignment horizontal="center" vertical="center" wrapText="1"/>
    </xf>
    <xf numFmtId="0" fontId="124" fillId="0" borderId="16" xfId="0" applyFont="1" applyBorder="1" applyAlignment="1">
      <alignment horizontal="center" vertical="center" wrapText="1"/>
    </xf>
    <xf numFmtId="0" fontId="119" fillId="6" borderId="4" xfId="0" applyFont="1" applyFill="1" applyBorder="1" applyAlignment="1">
      <alignment horizontal="left" vertical="center"/>
    </xf>
    <xf numFmtId="0" fontId="119" fillId="6" borderId="5" xfId="0" applyFont="1" applyFill="1" applyBorder="1" applyAlignment="1">
      <alignment horizontal="left" vertical="center"/>
    </xf>
    <xf numFmtId="0" fontId="119" fillId="6" borderId="1" xfId="0" applyFont="1" applyFill="1" applyBorder="1" applyAlignment="1">
      <alignment horizontal="left" vertical="center"/>
    </xf>
    <xf numFmtId="0" fontId="119" fillId="6" borderId="43" xfId="0" applyFont="1" applyFill="1" applyBorder="1" applyAlignment="1">
      <alignment horizontal="left" vertical="center"/>
    </xf>
    <xf numFmtId="0" fontId="119" fillId="6" borderId="2" xfId="0" applyFont="1" applyFill="1" applyBorder="1" applyAlignment="1">
      <alignment horizontal="left" vertical="center"/>
    </xf>
    <xf numFmtId="0" fontId="119" fillId="0" borderId="34" xfId="0" applyFont="1" applyBorder="1" applyAlignment="1">
      <alignment horizontal="center" vertical="center" wrapText="1"/>
    </xf>
    <xf numFmtId="0" fontId="119" fillId="0" borderId="30" xfId="0" applyFont="1" applyBorder="1" applyAlignment="1">
      <alignment horizontal="center" vertical="center" wrapText="1"/>
    </xf>
    <xf numFmtId="0" fontId="119" fillId="0" borderId="38" xfId="0" applyFont="1" applyBorder="1" applyAlignment="1">
      <alignment horizontal="center" vertical="center" wrapText="1"/>
    </xf>
    <xf numFmtId="0" fontId="119" fillId="0" borderId="29" xfId="0" applyFont="1" applyBorder="1" applyAlignment="1">
      <alignment horizontal="center" vertical="center"/>
    </xf>
    <xf numFmtId="0" fontId="119" fillId="0" borderId="22" xfId="0" applyFont="1" applyBorder="1" applyAlignment="1">
      <alignment horizontal="center" vertical="center"/>
    </xf>
    <xf numFmtId="0" fontId="119" fillId="0" borderId="28" xfId="0" applyFont="1" applyBorder="1" applyAlignment="1">
      <alignment horizontal="center" vertical="center"/>
    </xf>
    <xf numFmtId="0" fontId="111" fillId="10" borderId="9" xfId="0" applyFont="1" applyFill="1" applyBorder="1" applyAlignment="1">
      <alignment horizontal="center" vertical="center"/>
    </xf>
    <xf numFmtId="0" fontId="111" fillId="10" borderId="10" xfId="0" applyFont="1" applyFill="1" applyBorder="1" applyAlignment="1">
      <alignment horizontal="center" vertical="center"/>
    </xf>
    <xf numFmtId="0" fontId="111" fillId="10" borderId="29" xfId="0" applyFont="1" applyFill="1" applyBorder="1" applyAlignment="1">
      <alignment horizontal="center" vertical="center"/>
    </xf>
    <xf numFmtId="0" fontId="111" fillId="11" borderId="35" xfId="0" applyFont="1" applyFill="1" applyBorder="1" applyAlignment="1">
      <alignment horizontal="center" vertical="center"/>
    </xf>
    <xf numFmtId="0" fontId="111" fillId="11" borderId="36" xfId="0" applyFont="1" applyFill="1" applyBorder="1" applyAlignment="1">
      <alignment horizontal="center" vertical="center"/>
    </xf>
    <xf numFmtId="0" fontId="111" fillId="11" borderId="45" xfId="0" applyFont="1" applyFill="1" applyBorder="1" applyAlignment="1">
      <alignment horizontal="center" vertical="center"/>
    </xf>
    <xf numFmtId="0" fontId="111" fillId="11" borderId="1" xfId="0" applyFont="1" applyFill="1" applyBorder="1" applyAlignment="1">
      <alignment horizontal="center" vertical="center"/>
    </xf>
    <xf numFmtId="0" fontId="111" fillId="11" borderId="2" xfId="0" applyFont="1" applyFill="1" applyBorder="1" applyAlignment="1">
      <alignment horizontal="center" vertical="center"/>
    </xf>
    <xf numFmtId="0" fontId="111" fillId="11" borderId="18" xfId="0" applyFont="1" applyFill="1" applyBorder="1" applyAlignment="1">
      <alignment horizontal="center" vertical="center"/>
    </xf>
    <xf numFmtId="0" fontId="119" fillId="0" borderId="37" xfId="0" applyFont="1" applyBorder="1" applyAlignment="1">
      <alignment horizontal="center" vertical="center"/>
    </xf>
    <xf numFmtId="0" fontId="119" fillId="0" borderId="34" xfId="0" applyFont="1" applyBorder="1" applyAlignment="1">
      <alignment horizontal="center" vertical="center"/>
    </xf>
    <xf numFmtId="0" fontId="119" fillId="0" borderId="46" xfId="0" applyFont="1" applyBorder="1" applyAlignment="1">
      <alignment horizontal="center" vertical="center"/>
    </xf>
    <xf numFmtId="0" fontId="124" fillId="0" borderId="33" xfId="0" applyFont="1" applyBorder="1" applyAlignment="1">
      <alignment horizontal="center" vertical="center" wrapText="1"/>
    </xf>
    <xf numFmtId="0" fontId="119" fillId="0" borderId="41" xfId="0" applyFont="1" applyBorder="1" applyAlignment="1">
      <alignment horizontal="center" vertical="center"/>
    </xf>
    <xf numFmtId="0" fontId="119" fillId="0" borderId="47" xfId="0" applyFont="1" applyBorder="1" applyAlignment="1">
      <alignment horizontal="center" vertical="center"/>
    </xf>
    <xf numFmtId="0" fontId="119" fillId="0" borderId="53" xfId="0" applyFont="1" applyBorder="1" applyAlignment="1">
      <alignment horizontal="center" vertical="center"/>
    </xf>
    <xf numFmtId="0" fontId="121" fillId="7" borderId="8" xfId="13" applyFont="1" applyFill="1" applyBorder="1" applyAlignment="1">
      <alignment horizontal="center" vertical="top" wrapText="1"/>
    </xf>
    <xf numFmtId="0" fontId="122"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60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2.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9.xml"/><Relationship Id="rId138" Type="http://schemas.openxmlformats.org/officeDocument/2006/relationships/externalLink" Target="externalLinks/externalLink63.xml"/><Relationship Id="rId107" Type="http://schemas.openxmlformats.org/officeDocument/2006/relationships/externalLink" Target="externalLinks/externalLink32.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53.xml"/><Relationship Id="rId5" Type="http://schemas.openxmlformats.org/officeDocument/2006/relationships/worksheet" Target="worksheets/sheet5.xml"/><Relationship Id="rId90" Type="http://schemas.openxmlformats.org/officeDocument/2006/relationships/externalLink" Target="externalLinks/externalLink15.xml"/><Relationship Id="rId95" Type="http://schemas.openxmlformats.org/officeDocument/2006/relationships/externalLink" Target="externalLinks/externalLink2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8.xml"/><Relationship Id="rId118" Type="http://schemas.openxmlformats.org/officeDocument/2006/relationships/externalLink" Target="externalLinks/externalLink43.xml"/><Relationship Id="rId134" Type="http://schemas.openxmlformats.org/officeDocument/2006/relationships/externalLink" Target="externalLinks/externalLink59.xml"/><Relationship Id="rId139" Type="http://schemas.openxmlformats.org/officeDocument/2006/relationships/externalLink" Target="externalLinks/externalLink64.xml"/><Relationship Id="rId80" Type="http://schemas.openxmlformats.org/officeDocument/2006/relationships/externalLink" Target="externalLinks/externalLink5.xml"/><Relationship Id="rId85" Type="http://schemas.openxmlformats.org/officeDocument/2006/relationships/externalLink" Target="externalLinks/externalLink1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8.xml"/><Relationship Id="rId108" Type="http://schemas.openxmlformats.org/officeDocument/2006/relationships/externalLink" Target="externalLinks/externalLink33.xml"/><Relationship Id="rId124" Type="http://schemas.openxmlformats.org/officeDocument/2006/relationships/externalLink" Target="externalLinks/externalLink49.xml"/><Relationship Id="rId129" Type="http://schemas.openxmlformats.org/officeDocument/2006/relationships/externalLink" Target="externalLinks/externalLink54.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6.xml"/><Relationship Id="rId96" Type="http://schemas.openxmlformats.org/officeDocument/2006/relationships/externalLink" Target="externalLinks/externalLink21.xml"/><Relationship Id="rId140" Type="http://schemas.openxmlformats.org/officeDocument/2006/relationships/externalLink" Target="externalLinks/externalLink65.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9.xml"/><Relationship Id="rId119" Type="http://schemas.openxmlformats.org/officeDocument/2006/relationships/externalLink" Target="externalLinks/externalLink44.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6.xml"/><Relationship Id="rId86" Type="http://schemas.openxmlformats.org/officeDocument/2006/relationships/externalLink" Target="externalLinks/externalLink11.xml"/><Relationship Id="rId130" Type="http://schemas.openxmlformats.org/officeDocument/2006/relationships/externalLink" Target="externalLinks/externalLink55.xml"/><Relationship Id="rId135" Type="http://schemas.openxmlformats.org/officeDocument/2006/relationships/externalLink" Target="externalLinks/externalLink6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externalLink" Target="externalLinks/externalLink22.xml"/><Relationship Id="rId104" Type="http://schemas.openxmlformats.org/officeDocument/2006/relationships/externalLink" Target="externalLinks/externalLink29.xml"/><Relationship Id="rId120" Type="http://schemas.openxmlformats.org/officeDocument/2006/relationships/externalLink" Target="externalLinks/externalLink45.xml"/><Relationship Id="rId125" Type="http://schemas.openxmlformats.org/officeDocument/2006/relationships/externalLink" Target="externalLinks/externalLink50.xml"/><Relationship Id="rId141" Type="http://schemas.openxmlformats.org/officeDocument/2006/relationships/externalLink" Target="externalLinks/externalLink66.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2.xml"/><Relationship Id="rId110" Type="http://schemas.openxmlformats.org/officeDocument/2006/relationships/externalLink" Target="externalLinks/externalLink35.xml"/><Relationship Id="rId115" Type="http://schemas.openxmlformats.org/officeDocument/2006/relationships/externalLink" Target="externalLinks/externalLink40.xml"/><Relationship Id="rId131" Type="http://schemas.openxmlformats.org/officeDocument/2006/relationships/externalLink" Target="externalLinks/externalLink56.xml"/><Relationship Id="rId136" Type="http://schemas.openxmlformats.org/officeDocument/2006/relationships/externalLink" Target="externalLinks/externalLink61.xml"/><Relationship Id="rId61" Type="http://schemas.openxmlformats.org/officeDocument/2006/relationships/worksheet" Target="worksheets/sheet61.xml"/><Relationship Id="rId82" Type="http://schemas.openxmlformats.org/officeDocument/2006/relationships/externalLink" Target="externalLinks/externalLink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xml"/><Relationship Id="rId100" Type="http://schemas.openxmlformats.org/officeDocument/2006/relationships/externalLink" Target="externalLinks/externalLink25.xml"/><Relationship Id="rId105" Type="http://schemas.openxmlformats.org/officeDocument/2006/relationships/externalLink" Target="externalLinks/externalLink30.xml"/><Relationship Id="rId126"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8.xml"/><Relationship Id="rId98" Type="http://schemas.openxmlformats.org/officeDocument/2006/relationships/externalLink" Target="externalLinks/externalLink23.xml"/><Relationship Id="rId121" Type="http://schemas.openxmlformats.org/officeDocument/2006/relationships/externalLink" Target="externalLinks/externalLink46.xml"/><Relationship Id="rId142"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1.xml"/><Relationship Id="rId137"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8.xml"/><Relationship Id="rId88" Type="http://schemas.openxmlformats.org/officeDocument/2006/relationships/externalLink" Target="externalLinks/externalLink13.xml"/><Relationship Id="rId111" Type="http://schemas.openxmlformats.org/officeDocument/2006/relationships/externalLink" Target="externalLinks/externalLink36.xml"/><Relationship Id="rId132"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1.xml"/><Relationship Id="rId127"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externalLink" Target="externalLinks/externalLink3.xml"/><Relationship Id="rId94" Type="http://schemas.openxmlformats.org/officeDocument/2006/relationships/externalLink" Target="externalLinks/externalLink19.xml"/><Relationship Id="rId99" Type="http://schemas.openxmlformats.org/officeDocument/2006/relationships/externalLink" Target="externalLinks/externalLink24.xml"/><Relationship Id="rId101" Type="http://schemas.openxmlformats.org/officeDocument/2006/relationships/externalLink" Target="externalLinks/externalLink26.xml"/><Relationship Id="rId122" Type="http://schemas.openxmlformats.org/officeDocument/2006/relationships/externalLink" Target="externalLinks/externalLink47.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4.xml"/><Relationship Id="rId112" Type="http://schemas.openxmlformats.org/officeDocument/2006/relationships/externalLink" Target="externalLinks/externalLink37.xml"/><Relationship Id="rId133" Type="http://schemas.openxmlformats.org/officeDocument/2006/relationships/externalLink" Target="externalLinks/externalLink58.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4.xml"/><Relationship Id="rId102" Type="http://schemas.openxmlformats.org/officeDocument/2006/relationships/externalLink" Target="externalLinks/externalLink27.xml"/><Relationship Id="rId123" Type="http://schemas.openxmlformats.org/officeDocument/2006/relationships/externalLink" Target="externalLinks/externalLink48.xml"/><Relationship Id="rId14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56"/>
      <c r="B1" s="1367" t="s">
        <v>569</v>
      </c>
      <c r="C1" s="1367"/>
      <c r="D1" s="1376" t="s">
        <v>2</v>
      </c>
      <c r="E1" s="1376"/>
      <c r="F1" s="1370" t="s">
        <v>570</v>
      </c>
      <c r="G1" s="1372"/>
      <c r="H1" s="410">
        <f ca="1">TODAY()</f>
        <v>46162</v>
      </c>
      <c r="I1" s="1370" t="s">
        <v>571</v>
      </c>
      <c r="J1" s="1371"/>
      <c r="K1" s="1372"/>
      <c r="L1" s="431">
        <v>45041</v>
      </c>
      <c r="M1" s="1373" t="s">
        <v>572</v>
      </c>
      <c r="N1" s="1374"/>
      <c r="O1" s="1375"/>
      <c r="P1" s="1369" t="s">
        <v>573</v>
      </c>
      <c r="Q1" s="1369"/>
      <c r="S1" s="406"/>
      <c r="T1" s="406"/>
      <c r="U1" s="406"/>
    </row>
    <row r="2" spans="1:32">
      <c r="A2" s="1357"/>
      <c r="B2" s="1367" t="s">
        <v>574</v>
      </c>
      <c r="C2" s="1367"/>
      <c r="D2" s="1368" t="s">
        <v>1</v>
      </c>
      <c r="E2" s="1369"/>
      <c r="F2" s="1369"/>
      <c r="G2" s="1369"/>
      <c r="H2" s="1369"/>
      <c r="I2" s="1370" t="s">
        <v>575</v>
      </c>
      <c r="J2" s="1371"/>
      <c r="K2" s="1372"/>
      <c r="L2" s="431">
        <v>45498</v>
      </c>
      <c r="M2" s="1373" t="s">
        <v>576</v>
      </c>
      <c r="N2" s="1374"/>
      <c r="O2" s="1375"/>
      <c r="P2" s="1369" t="s">
        <v>577</v>
      </c>
      <c r="Q2" s="1369"/>
      <c r="S2" s="406"/>
      <c r="T2" s="406"/>
      <c r="U2" s="406"/>
    </row>
    <row r="3" spans="1:32">
      <c r="A3" s="1357"/>
      <c r="B3" s="1367" t="s">
        <v>578</v>
      </c>
      <c r="C3" s="1367"/>
      <c r="D3" s="1368" t="s">
        <v>579</v>
      </c>
      <c r="E3" s="1369"/>
      <c r="F3" s="1369"/>
      <c r="G3" s="1369"/>
      <c r="H3" s="1369"/>
      <c r="I3" s="1370" t="s">
        <v>580</v>
      </c>
      <c r="J3" s="1371"/>
      <c r="K3" s="1372"/>
      <c r="L3" s="431">
        <v>45498</v>
      </c>
      <c r="M3" s="1373" t="s">
        <v>581</v>
      </c>
      <c r="N3" s="1374"/>
      <c r="O3" s="1375"/>
      <c r="P3" s="1369" t="s">
        <v>582</v>
      </c>
      <c r="Q3" s="1369"/>
      <c r="S3" s="406"/>
      <c r="T3" s="406"/>
      <c r="U3" s="406"/>
    </row>
    <row r="4" spans="1:32" ht="28">
      <c r="A4" s="1358"/>
      <c r="B4" s="1367" t="s">
        <v>583</v>
      </c>
      <c r="C4" s="1367"/>
      <c r="D4" s="1368" t="s">
        <v>584</v>
      </c>
      <c r="E4" s="1369"/>
      <c r="F4" s="1369"/>
      <c r="G4" s="1369"/>
      <c r="H4" s="1369"/>
      <c r="I4" s="1370" t="s">
        <v>585</v>
      </c>
      <c r="J4" s="1371"/>
      <c r="K4" s="1372"/>
      <c r="L4" s="432" t="s">
        <v>586</v>
      </c>
      <c r="M4" s="1373" t="s">
        <v>587</v>
      </c>
      <c r="N4" s="1374"/>
      <c r="O4" s="1375"/>
      <c r="P4" s="1369" t="s">
        <v>588</v>
      </c>
      <c r="Q4" s="136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59" t="s">
        <v>19</v>
      </c>
      <c r="Q5" s="136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61" t="s">
        <v>604</v>
      </c>
      <c r="Q6" s="136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63" t="s">
        <v>606</v>
      </c>
      <c r="Q7" s="136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65" t="s">
        <v>607</v>
      </c>
      <c r="Q8" s="136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52"/>
      <c r="Q9" s="135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52"/>
      <c r="Q10" s="135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52" t="s">
        <v>611</v>
      </c>
      <c r="Q11" s="135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52" t="s">
        <v>613</v>
      </c>
      <c r="Q12" s="135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54"/>
      <c r="Q13" s="135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0" t="s">
        <v>617</v>
      </c>
      <c r="C2" s="1380"/>
      <c r="D2" s="1380" t="s">
        <v>618</v>
      </c>
      <c r="E2" s="1380"/>
      <c r="F2" s="1380" t="s">
        <v>619</v>
      </c>
      <c r="G2" s="1380"/>
      <c r="H2" s="396" t="s">
        <v>616</v>
      </c>
      <c r="I2" s="1380" t="s">
        <v>620</v>
      </c>
      <c r="J2" s="1380" t="s">
        <v>28</v>
      </c>
      <c r="K2" s="1380"/>
    </row>
    <row r="3" spans="1:11" ht="35.25" customHeight="1">
      <c r="A3" s="396" t="s">
        <v>621</v>
      </c>
      <c r="B3" s="1380"/>
      <c r="C3" s="1380"/>
      <c r="D3" s="1380" t="s">
        <v>622</v>
      </c>
      <c r="E3" s="1380"/>
      <c r="F3" s="1380" t="s">
        <v>623</v>
      </c>
      <c r="G3" s="1380"/>
      <c r="H3" s="396" t="s">
        <v>624</v>
      </c>
      <c r="I3" s="1380"/>
      <c r="J3" s="1380" t="s">
        <v>625</v>
      </c>
      <c r="K3" s="1380"/>
    </row>
    <row r="4" spans="1:11">
      <c r="A4" s="397"/>
      <c r="B4" s="396" t="s">
        <v>626</v>
      </c>
      <c r="C4" s="396" t="s">
        <v>627</v>
      </c>
      <c r="D4" s="396" t="s">
        <v>626</v>
      </c>
      <c r="E4" s="396" t="s">
        <v>627</v>
      </c>
      <c r="F4" s="396" t="s">
        <v>626</v>
      </c>
      <c r="G4" s="396" t="s">
        <v>627</v>
      </c>
      <c r="H4" s="397"/>
      <c r="I4" s="138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77" t="s">
        <v>633</v>
      </c>
      <c r="B6" s="1381">
        <v>45076</v>
      </c>
      <c r="C6" s="1382" t="s">
        <v>629</v>
      </c>
      <c r="D6" s="1381">
        <v>45137</v>
      </c>
      <c r="E6" s="1382" t="s">
        <v>629</v>
      </c>
      <c r="F6" s="1381">
        <v>45126</v>
      </c>
      <c r="G6" s="1382" t="s">
        <v>634</v>
      </c>
      <c r="H6" s="1382" t="s">
        <v>631</v>
      </c>
      <c r="I6" s="1382" t="s">
        <v>635</v>
      </c>
      <c r="J6" s="1377" t="s">
        <v>636</v>
      </c>
      <c r="K6" s="1378" t="s">
        <v>629</v>
      </c>
    </row>
    <row r="7" spans="1:11">
      <c r="A7" s="1377"/>
      <c r="B7" s="1381"/>
      <c r="C7" s="1382"/>
      <c r="D7" s="1381"/>
      <c r="E7" s="1382"/>
      <c r="F7" s="1381"/>
      <c r="G7" s="1382"/>
      <c r="H7" s="1382"/>
      <c r="I7" s="1382"/>
      <c r="J7" s="1377"/>
      <c r="K7" s="137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46162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88" t="s">
        <v>40</v>
      </c>
      <c r="B4" s="1388" t="s">
        <v>41</v>
      </c>
      <c r="C4" s="1389" t="s">
        <v>42</v>
      </c>
      <c r="D4" s="1384" t="s">
        <v>43</v>
      </c>
      <c r="E4" s="1384" t="s">
        <v>44</v>
      </c>
      <c r="F4" s="1384" t="s">
        <v>45</v>
      </c>
      <c r="G4" s="1385" t="s">
        <v>46</v>
      </c>
      <c r="H4" s="1387" t="s">
        <v>47</v>
      </c>
      <c r="I4" s="1384" t="s">
        <v>48</v>
      </c>
      <c r="J4" s="1383" t="s">
        <v>49</v>
      </c>
      <c r="K4" s="1383" t="s">
        <v>50</v>
      </c>
      <c r="L4" s="1383" t="s">
        <v>51</v>
      </c>
      <c r="M4" s="1383" t="s">
        <v>19</v>
      </c>
    </row>
    <row r="5" spans="1:13" s="159" customFormat="1" ht="12">
      <c r="A5" s="1388"/>
      <c r="B5" s="1388"/>
      <c r="C5" s="1389"/>
      <c r="D5" s="1384"/>
      <c r="E5" s="1384"/>
      <c r="F5" s="1384"/>
      <c r="G5" s="1386"/>
      <c r="H5" s="1387"/>
      <c r="I5" s="1384"/>
      <c r="J5" s="1383"/>
      <c r="K5" s="1383"/>
      <c r="L5" s="1383"/>
      <c r="M5" s="138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8" priority="221" stopIfTrue="1"/>
  </conditionalFormatting>
  <conditionalFormatting sqref="D1:D65220">
    <cfRule type="duplicateValues" dxfId="3597" priority="224" stopIfTrue="1"/>
  </conditionalFormatting>
  <conditionalFormatting sqref="D6">
    <cfRule type="expression" dxfId="3596" priority="23" stopIfTrue="1">
      <formula>IF(#REF!="TEN",TRUE,FALSE)</formula>
    </cfRule>
  </conditionalFormatting>
  <conditionalFormatting sqref="D10:D12">
    <cfRule type="expression" dxfId="359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3">
        <v>1</v>
      </c>
      <c r="D3" s="1392" t="s">
        <v>2711</v>
      </c>
      <c r="E3" s="33" t="s">
        <v>2708</v>
      </c>
      <c r="F3" s="33" t="s">
        <v>615</v>
      </c>
      <c r="G3" s="33">
        <v>144</v>
      </c>
      <c r="H3" s="33">
        <v>70</v>
      </c>
      <c r="I3" s="852">
        <v>129.35999999999999</v>
      </c>
      <c r="J3" s="852">
        <f t="shared" ref="J3:J10" si="0">G3-I3</f>
        <v>14.640000000000015</v>
      </c>
      <c r="K3" s="33"/>
      <c r="L3" s="33">
        <v>2</v>
      </c>
      <c r="M3" s="75"/>
    </row>
    <row r="4" spans="3:21">
      <c r="C4" s="1393"/>
      <c r="D4" s="1392"/>
      <c r="E4" s="33" t="s">
        <v>28</v>
      </c>
      <c r="F4" s="33" t="s">
        <v>608</v>
      </c>
      <c r="G4" s="33">
        <v>434</v>
      </c>
      <c r="H4" s="33">
        <v>17</v>
      </c>
      <c r="I4" s="33">
        <v>2</v>
      </c>
      <c r="J4" s="852">
        <f t="shared" si="0"/>
        <v>432</v>
      </c>
      <c r="K4" s="33">
        <v>4</v>
      </c>
      <c r="L4" s="33">
        <v>3</v>
      </c>
      <c r="M4" s="75"/>
    </row>
    <row r="5" spans="3:21">
      <c r="C5" s="1393">
        <v>2</v>
      </c>
      <c r="D5" s="1392" t="s">
        <v>2712</v>
      </c>
      <c r="E5" s="33" t="s">
        <v>2708</v>
      </c>
      <c r="F5" s="33" t="s">
        <v>615</v>
      </c>
      <c r="G5" s="852">
        <v>33.103000000000002</v>
      </c>
      <c r="H5" s="33">
        <v>20</v>
      </c>
      <c r="I5" s="852">
        <v>8.56</v>
      </c>
      <c r="J5" s="852">
        <f t="shared" si="0"/>
        <v>24.542999999999999</v>
      </c>
      <c r="K5" s="33">
        <v>0.3</v>
      </c>
      <c r="L5" s="33">
        <v>1</v>
      </c>
      <c r="M5" s="75"/>
    </row>
    <row r="6" spans="3:21">
      <c r="C6" s="1393"/>
      <c r="D6" s="1392"/>
      <c r="E6" s="33" t="s">
        <v>28</v>
      </c>
      <c r="F6" s="33" t="s">
        <v>608</v>
      </c>
      <c r="G6" s="33">
        <v>129</v>
      </c>
      <c r="H6" s="33"/>
      <c r="I6" s="33"/>
      <c r="J6" s="852">
        <f t="shared" si="0"/>
        <v>129</v>
      </c>
      <c r="K6" s="33"/>
      <c r="L6" s="33"/>
      <c r="M6" s="75"/>
    </row>
    <row r="7" spans="3:21">
      <c r="C7" s="1393">
        <v>3</v>
      </c>
      <c r="D7" s="1392" t="s">
        <v>2714</v>
      </c>
      <c r="E7" s="33" t="s">
        <v>2708</v>
      </c>
      <c r="F7" s="33" t="s">
        <v>615</v>
      </c>
      <c r="G7" s="852">
        <v>2.1800000000000002</v>
      </c>
      <c r="H7" s="852">
        <v>2.1800000000000002</v>
      </c>
      <c r="I7" s="852">
        <v>2.1800000000000002</v>
      </c>
      <c r="J7" s="754">
        <f t="shared" si="0"/>
        <v>0</v>
      </c>
      <c r="K7" s="75"/>
      <c r="L7" s="75"/>
      <c r="M7" s="75"/>
    </row>
    <row r="8" spans="3:21">
      <c r="C8" s="1393"/>
      <c r="D8" s="1392"/>
      <c r="E8" s="33" t="s">
        <v>28</v>
      </c>
      <c r="F8" s="33" t="s">
        <v>608</v>
      </c>
      <c r="G8" s="33">
        <v>14</v>
      </c>
      <c r="H8" s="33">
        <v>6</v>
      </c>
      <c r="I8" s="75"/>
      <c r="J8" s="852">
        <f t="shared" si="0"/>
        <v>14</v>
      </c>
      <c r="K8" s="75"/>
      <c r="L8" s="75"/>
      <c r="M8" s="75"/>
    </row>
    <row r="9" spans="3:21">
      <c r="C9" s="1390"/>
      <c r="D9" s="1391"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90"/>
      <c r="D10" s="1391"/>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3" t="s">
        <v>2715</v>
      </c>
      <c r="C3" s="856" t="s">
        <v>2722</v>
      </c>
      <c r="D3" s="1394" t="s">
        <v>2392</v>
      </c>
      <c r="E3" s="1393">
        <v>25</v>
      </c>
      <c r="F3" s="33">
        <v>10</v>
      </c>
      <c r="G3" s="1393">
        <v>35</v>
      </c>
      <c r="H3" s="33">
        <v>10</v>
      </c>
      <c r="I3" s="1393">
        <v>40</v>
      </c>
      <c r="J3" s="33">
        <v>20</v>
      </c>
      <c r="K3" s="1393">
        <f>E3+G3+I3</f>
        <v>100</v>
      </c>
      <c r="L3" s="1393">
        <f>F3+H3+J3+F5+H5+J5</f>
        <v>110</v>
      </c>
    </row>
    <row r="4" spans="2:12">
      <c r="B4" s="1393"/>
      <c r="C4" s="856" t="s">
        <v>2713</v>
      </c>
      <c r="D4" s="1394"/>
      <c r="E4" s="1393"/>
      <c r="F4" s="33">
        <v>3</v>
      </c>
      <c r="G4" s="1393"/>
      <c r="H4" s="33">
        <v>3</v>
      </c>
      <c r="I4" s="1393"/>
      <c r="J4" s="33">
        <v>6</v>
      </c>
      <c r="K4" s="1393"/>
      <c r="L4" s="1393"/>
    </row>
    <row r="5" spans="2:12">
      <c r="B5" s="1393"/>
      <c r="C5" s="856" t="s">
        <v>2722</v>
      </c>
      <c r="D5" s="1394" t="s">
        <v>2397</v>
      </c>
      <c r="E5" s="1393"/>
      <c r="F5" s="33">
        <v>15</v>
      </c>
      <c r="G5" s="1393"/>
      <c r="H5" s="33">
        <v>25</v>
      </c>
      <c r="I5" s="1393"/>
      <c r="J5" s="33">
        <v>30</v>
      </c>
      <c r="K5" s="1393"/>
      <c r="L5" s="1393"/>
    </row>
    <row r="6" spans="2:12">
      <c r="B6" s="1393"/>
      <c r="C6" s="856" t="s">
        <v>2713</v>
      </c>
      <c r="D6" s="1394"/>
      <c r="E6" s="1393"/>
      <c r="F6" s="33">
        <v>5</v>
      </c>
      <c r="G6" s="1393"/>
      <c r="H6" s="33">
        <v>6</v>
      </c>
      <c r="I6" s="1393"/>
      <c r="J6" s="33">
        <v>6</v>
      </c>
      <c r="K6" s="1393"/>
      <c r="L6" s="1393"/>
    </row>
    <row r="7" spans="2:12">
      <c r="B7" s="1395" t="s">
        <v>2724</v>
      </c>
      <c r="C7" s="856" t="s">
        <v>2722</v>
      </c>
      <c r="D7" s="1394" t="s">
        <v>2392</v>
      </c>
      <c r="E7" s="1393">
        <v>2</v>
      </c>
      <c r="F7" s="33"/>
      <c r="G7" s="1393">
        <v>7</v>
      </c>
      <c r="H7" s="33">
        <v>5</v>
      </c>
      <c r="I7" s="1393">
        <v>10</v>
      </c>
      <c r="J7" s="33">
        <v>8</v>
      </c>
      <c r="K7" s="1393">
        <f>E7+G7+I7</f>
        <v>19</v>
      </c>
      <c r="L7" s="1393">
        <f>F7+H7+J7</f>
        <v>13</v>
      </c>
    </row>
    <row r="8" spans="2:12">
      <c r="B8" s="1392"/>
      <c r="C8" s="856" t="s">
        <v>2713</v>
      </c>
      <c r="D8" s="1394"/>
      <c r="E8" s="1393"/>
      <c r="F8" s="33"/>
      <c r="G8" s="1393"/>
      <c r="H8" s="33">
        <v>3</v>
      </c>
      <c r="I8" s="1393"/>
      <c r="J8" s="33">
        <v>4</v>
      </c>
      <c r="K8" s="1393"/>
      <c r="L8" s="1393"/>
    </row>
    <row r="9" spans="2:12">
      <c r="B9" s="1395" t="s">
        <v>2725</v>
      </c>
      <c r="C9" s="856" t="s">
        <v>2722</v>
      </c>
      <c r="D9" s="1394" t="s">
        <v>2723</v>
      </c>
      <c r="E9" s="1393">
        <v>2</v>
      </c>
      <c r="F9" s="33"/>
      <c r="G9" s="1393">
        <v>2</v>
      </c>
      <c r="H9" s="33">
        <v>1</v>
      </c>
      <c r="I9" s="1393"/>
      <c r="J9" s="33">
        <v>1</v>
      </c>
      <c r="K9" s="1393">
        <f>E9+G9+I9</f>
        <v>4</v>
      </c>
      <c r="L9" s="1393">
        <f>F9+H9+J9</f>
        <v>2</v>
      </c>
    </row>
    <row r="10" spans="2:12">
      <c r="B10" s="1392"/>
      <c r="C10" s="856" t="s">
        <v>2713</v>
      </c>
      <c r="D10" s="1394"/>
      <c r="E10" s="1393"/>
      <c r="F10" s="33"/>
      <c r="G10" s="1393"/>
      <c r="H10" s="33">
        <v>1</v>
      </c>
      <c r="I10" s="1393"/>
      <c r="J10" s="33">
        <v>1</v>
      </c>
      <c r="K10" s="1393"/>
      <c r="L10" s="1393"/>
    </row>
    <row r="11" spans="2:12">
      <c r="B11" s="1391" t="s">
        <v>994</v>
      </c>
      <c r="C11" s="10" t="s">
        <v>2722</v>
      </c>
      <c r="D11" s="9"/>
      <c r="E11" s="1390">
        <f>E9+E7+E3</f>
        <v>29</v>
      </c>
      <c r="F11" s="9">
        <f>F3+F5+F7+F9</f>
        <v>25</v>
      </c>
      <c r="G11" s="1390">
        <f>G9+G7+G3</f>
        <v>44</v>
      </c>
      <c r="H11" s="9">
        <f>H3+H5+H7+H9</f>
        <v>41</v>
      </c>
      <c r="I11" s="1390">
        <f>I9+I7+I3</f>
        <v>50</v>
      </c>
      <c r="J11" s="9">
        <f>J3+J5+J7+J9</f>
        <v>59</v>
      </c>
      <c r="K11" s="1390">
        <f>K9+K7+K3</f>
        <v>123</v>
      </c>
      <c r="L11" s="1390">
        <f>L9+L7+L3</f>
        <v>125</v>
      </c>
    </row>
    <row r="12" spans="2:12">
      <c r="B12" s="1391"/>
      <c r="C12" s="10" t="s">
        <v>2713</v>
      </c>
      <c r="D12" s="9"/>
      <c r="E12" s="1390"/>
      <c r="F12" s="9">
        <f>F6+F4+F8+F10</f>
        <v>8</v>
      </c>
      <c r="G12" s="1390"/>
      <c r="H12" s="9">
        <f>H6+H4+H8+H10</f>
        <v>13</v>
      </c>
      <c r="I12" s="1390"/>
      <c r="J12" s="9">
        <f>J6+J4+J8+J10</f>
        <v>17</v>
      </c>
      <c r="K12" s="1390"/>
      <c r="L12" s="1390"/>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0" t="s">
        <v>2423</v>
      </c>
      <c r="E6" s="1400" t="s">
        <v>2728</v>
      </c>
      <c r="F6" s="1400" t="s">
        <v>1433</v>
      </c>
      <c r="G6" s="859" t="s">
        <v>1439</v>
      </c>
      <c r="H6" s="1400" t="s">
        <v>2192</v>
      </c>
      <c r="I6" s="858" t="s">
        <v>2729</v>
      </c>
      <c r="J6" s="1400" t="s">
        <v>19</v>
      </c>
    </row>
    <row r="7" spans="4:10" ht="18.5">
      <c r="D7" s="1401"/>
      <c r="E7" s="1401"/>
      <c r="F7" s="1401"/>
      <c r="G7" s="861" t="s">
        <v>615</v>
      </c>
      <c r="H7" s="1401"/>
      <c r="I7" s="860" t="s">
        <v>2730</v>
      </c>
      <c r="J7" s="1401"/>
    </row>
    <row r="8" spans="4:10" ht="35">
      <c r="D8" s="1398" t="s">
        <v>2715</v>
      </c>
      <c r="E8" s="862" t="s">
        <v>2392</v>
      </c>
      <c r="F8" s="862" t="s">
        <v>2731</v>
      </c>
      <c r="G8" s="862">
        <v>47</v>
      </c>
      <c r="H8" s="1402" t="s">
        <v>2743</v>
      </c>
      <c r="I8" s="857" t="s">
        <v>2739</v>
      </c>
      <c r="J8" s="1396" t="s">
        <v>2744</v>
      </c>
    </row>
    <row r="9" spans="4:10" ht="52.5">
      <c r="D9" s="1399"/>
      <c r="E9" s="1398" t="s">
        <v>2397</v>
      </c>
      <c r="F9" s="862" t="s">
        <v>2732</v>
      </c>
      <c r="G9" s="862">
        <v>47</v>
      </c>
      <c r="H9" s="1399"/>
      <c r="I9" s="857" t="s">
        <v>2740</v>
      </c>
      <c r="J9" s="1397"/>
    </row>
    <row r="10" spans="4:10" ht="35">
      <c r="D10" s="1399"/>
      <c r="E10" s="1399"/>
      <c r="F10" s="862" t="s">
        <v>2733</v>
      </c>
      <c r="G10" s="862">
        <v>48</v>
      </c>
      <c r="H10" s="1399"/>
      <c r="I10" s="857" t="s">
        <v>2741</v>
      </c>
      <c r="J10" s="1397"/>
    </row>
    <row r="11" spans="4:10" ht="70" customHeight="1">
      <c r="D11" s="862" t="s">
        <v>2724</v>
      </c>
      <c r="E11" s="862"/>
      <c r="F11" s="862" t="s">
        <v>2734</v>
      </c>
      <c r="G11" s="862">
        <v>33</v>
      </c>
      <c r="H11" s="1399"/>
      <c r="I11" s="857" t="s">
        <v>2742</v>
      </c>
      <c r="J11" s="865" t="s">
        <v>2735</v>
      </c>
    </row>
    <row r="12" spans="4:10" ht="17.5">
      <c r="D12" s="863" t="s">
        <v>2736</v>
      </c>
      <c r="E12" s="863" t="s">
        <v>2737</v>
      </c>
      <c r="F12" s="863" t="s">
        <v>2738</v>
      </c>
      <c r="G12" s="863">
        <v>2.1</v>
      </c>
      <c r="H12" s="1403"/>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3366</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3360</v>
      </c>
      <c r="E5" s="1148">
        <f>COUNTIF(E7:E247,"File Ready")</f>
        <v>10</v>
      </c>
      <c r="F5" s="1148">
        <f>COUNTIF(F7:F247,"File Ready")</f>
        <v>8</v>
      </c>
      <c r="G5" s="1160"/>
    </row>
    <row r="6" spans="1:7" s="1160" customFormat="1" ht="66.5" customHeight="1">
      <c r="A6" s="1149" t="s">
        <v>1783</v>
      </c>
      <c r="B6" s="1149" t="s">
        <v>2915</v>
      </c>
      <c r="C6" s="1149" t="s">
        <v>1405</v>
      </c>
      <c r="D6" s="1149" t="s">
        <v>3365</v>
      </c>
      <c r="E6" s="1150" t="s">
        <v>3356</v>
      </c>
      <c r="F6" s="1150" t="s">
        <v>3357</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3351</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3360</v>
      </c>
      <c r="F48" s="1152" t="s">
        <v>3360</v>
      </c>
      <c r="G48" s="1152"/>
    </row>
    <row r="49" spans="1:7">
      <c r="A49" s="1156">
        <f t="shared" si="0"/>
        <v>43</v>
      </c>
      <c r="B49" s="1151" t="s">
        <v>538</v>
      </c>
      <c r="C49" s="1151" t="s">
        <v>249</v>
      </c>
      <c r="D49" s="1151" t="s">
        <v>1009</v>
      </c>
      <c r="E49" s="1152" t="s">
        <v>3360</v>
      </c>
      <c r="F49" s="1152"/>
      <c r="G49" s="1152"/>
    </row>
    <row r="50" spans="1:7">
      <c r="A50" s="1156">
        <f t="shared" si="0"/>
        <v>44</v>
      </c>
      <c r="B50" s="1151" t="s">
        <v>529</v>
      </c>
      <c r="C50" s="1151" t="s">
        <v>76</v>
      </c>
      <c r="D50" s="1151" t="s">
        <v>1009</v>
      </c>
      <c r="E50" s="1152" t="s">
        <v>3360</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3360</v>
      </c>
      <c r="F72" s="1152"/>
      <c r="G72" s="1152" t="s">
        <v>3363</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3180</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3276</v>
      </c>
      <c r="C82" s="1151" t="s">
        <v>62</v>
      </c>
      <c r="D82" s="1151" t="s">
        <v>1009</v>
      </c>
      <c r="E82" s="1152" t="s">
        <v>3360</v>
      </c>
      <c r="F82" s="1152" t="s">
        <v>3360</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3360</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3364</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3148</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3175</v>
      </c>
      <c r="C114" s="1151" t="s">
        <v>249</v>
      </c>
      <c r="D114" s="1151" t="s">
        <v>1009</v>
      </c>
      <c r="E114" s="1152" t="s">
        <v>2695</v>
      </c>
      <c r="F114" s="1152" t="s">
        <v>2695</v>
      </c>
      <c r="G114" s="1152"/>
    </row>
    <row r="115" spans="1:7">
      <c r="A115" s="1156">
        <f t="shared" si="1"/>
        <v>109</v>
      </c>
      <c r="B115" s="1151" t="s">
        <v>3005</v>
      </c>
      <c r="C115" s="1151" t="s">
        <v>1361</v>
      </c>
      <c r="D115" s="1151" t="s">
        <v>1009</v>
      </c>
      <c r="E115" s="1152" t="s">
        <v>3360</v>
      </c>
      <c r="F115" s="1152" t="s">
        <v>3360</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3362</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3149</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3174</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3237</v>
      </c>
      <c r="C125" s="1151" t="s">
        <v>76</v>
      </c>
      <c r="D125" s="1151" t="s">
        <v>1009</v>
      </c>
      <c r="E125" s="1152" t="s">
        <v>3360</v>
      </c>
      <c r="F125" s="1152"/>
      <c r="G125" s="1152" t="s">
        <v>3358</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3359</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3159</v>
      </c>
      <c r="C155" s="1154" t="s">
        <v>1978</v>
      </c>
      <c r="D155" s="1154"/>
      <c r="E155" s="1152"/>
      <c r="F155" s="1152"/>
      <c r="G155" s="1152"/>
    </row>
    <row r="156" spans="1:7">
      <c r="A156" s="1156">
        <f t="shared" si="2"/>
        <v>150</v>
      </c>
      <c r="B156" s="1151" t="s">
        <v>3160</v>
      </c>
      <c r="C156" s="1151" t="s">
        <v>2218</v>
      </c>
      <c r="D156" s="1151"/>
      <c r="E156" s="1152"/>
      <c r="F156" s="1152"/>
      <c r="G156" s="1152"/>
    </row>
    <row r="157" spans="1:7">
      <c r="A157" s="1156">
        <f t="shared" si="2"/>
        <v>151</v>
      </c>
      <c r="B157" s="1151" t="s">
        <v>3161</v>
      </c>
      <c r="C157" s="1151" t="s">
        <v>3262</v>
      </c>
      <c r="D157" s="1151"/>
      <c r="E157" s="1152"/>
      <c r="F157" s="1152"/>
      <c r="G157" s="1152"/>
    </row>
    <row r="158" spans="1:7">
      <c r="A158" s="1156">
        <f t="shared" si="2"/>
        <v>152</v>
      </c>
      <c r="B158" s="1151" t="s">
        <v>3162</v>
      </c>
      <c r="C158" s="1151" t="s">
        <v>2024</v>
      </c>
      <c r="D158" s="1151" t="s">
        <v>22</v>
      </c>
      <c r="E158" s="1152"/>
      <c r="F158" s="1152"/>
      <c r="G158" s="1152"/>
    </row>
    <row r="159" spans="1:7">
      <c r="A159" s="1156">
        <f t="shared" si="2"/>
        <v>153</v>
      </c>
      <c r="B159" s="1151" t="s">
        <v>3163</v>
      </c>
      <c r="C159" s="1151" t="s">
        <v>3263</v>
      </c>
      <c r="D159" s="1151"/>
      <c r="E159" s="1152"/>
      <c r="F159" s="1152"/>
      <c r="G159" s="1152"/>
    </row>
    <row r="160" spans="1:7">
      <c r="A160" s="1156">
        <f t="shared" si="2"/>
        <v>154</v>
      </c>
      <c r="B160" s="1151" t="s">
        <v>3164</v>
      </c>
      <c r="C160" s="1154" t="s">
        <v>1978</v>
      </c>
      <c r="D160" s="1154" t="s">
        <v>1009</v>
      </c>
      <c r="E160" s="1152" t="s">
        <v>2695</v>
      </c>
      <c r="F160" s="1152" t="s">
        <v>2695</v>
      </c>
      <c r="G160" s="1152"/>
    </row>
    <row r="161" spans="1:7">
      <c r="A161" s="1156">
        <f t="shared" si="2"/>
        <v>155</v>
      </c>
      <c r="B161" s="1151" t="s">
        <v>3165</v>
      </c>
      <c r="C161" s="1151" t="s">
        <v>2218</v>
      </c>
      <c r="D161" s="1151" t="s">
        <v>1009</v>
      </c>
      <c r="E161" s="1152" t="s">
        <v>2695</v>
      </c>
      <c r="F161" s="1152" t="s">
        <v>2695</v>
      </c>
      <c r="G161" s="1152"/>
    </row>
    <row r="162" spans="1:7">
      <c r="A162" s="1156">
        <f t="shared" si="2"/>
        <v>156</v>
      </c>
      <c r="B162" s="1151" t="s">
        <v>3157</v>
      </c>
      <c r="C162" s="1151" t="s">
        <v>3191</v>
      </c>
      <c r="D162" s="1151" t="s">
        <v>1009</v>
      </c>
      <c r="E162" s="1152" t="s">
        <v>2695</v>
      </c>
      <c r="F162" s="1152" t="s">
        <v>2695</v>
      </c>
      <c r="G162" s="1152"/>
    </row>
    <row r="163" spans="1:7">
      <c r="A163" s="1156">
        <f t="shared" si="2"/>
        <v>157</v>
      </c>
      <c r="B163" s="1151" t="s">
        <v>3158</v>
      </c>
      <c r="C163" s="1151" t="s">
        <v>76</v>
      </c>
      <c r="D163" s="1151" t="s">
        <v>1009</v>
      </c>
      <c r="E163" s="1152" t="s">
        <v>2695</v>
      </c>
      <c r="F163" s="1152" t="s">
        <v>2695</v>
      </c>
      <c r="G163" s="1152"/>
    </row>
    <row r="164" spans="1:7">
      <c r="A164" s="1156">
        <f t="shared" si="2"/>
        <v>158</v>
      </c>
      <c r="B164" s="1151" t="s">
        <v>3042</v>
      </c>
      <c r="C164" s="1151" t="s">
        <v>3172</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3361</v>
      </c>
    </row>
    <row r="177" spans="1:7">
      <c r="A177" s="1156">
        <f t="shared" si="2"/>
        <v>171</v>
      </c>
      <c r="B177" s="1151" t="s">
        <v>2539</v>
      </c>
      <c r="C177" s="1151" t="s">
        <v>62</v>
      </c>
      <c r="D177" s="1151" t="s">
        <v>1009</v>
      </c>
      <c r="E177" s="1152" t="s">
        <v>2695</v>
      </c>
      <c r="F177" s="1152" t="s">
        <v>3360</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3360</v>
      </c>
      <c r="F180" s="1152"/>
      <c r="G180" s="1152"/>
    </row>
    <row r="181" spans="1:7">
      <c r="A181" s="1156">
        <f t="shared" si="2"/>
        <v>175</v>
      </c>
      <c r="B181" s="1151" t="s">
        <v>2544</v>
      </c>
      <c r="C181" s="1151" t="s">
        <v>76</v>
      </c>
      <c r="D181" s="1151" t="s">
        <v>1009</v>
      </c>
      <c r="E181" s="1152" t="s">
        <v>3360</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3360</v>
      </c>
      <c r="G186" s="1152"/>
    </row>
    <row r="187" spans="1:7">
      <c r="A187" s="1156">
        <f t="shared" si="2"/>
        <v>181</v>
      </c>
      <c r="B187" s="1151" t="s">
        <v>2554</v>
      </c>
      <c r="C187" s="1151" t="s">
        <v>76</v>
      </c>
      <c r="D187" s="1151" t="s">
        <v>1009</v>
      </c>
      <c r="E187" s="1152" t="s">
        <v>2695</v>
      </c>
      <c r="F187" s="1152" t="s">
        <v>3360</v>
      </c>
      <c r="G187" s="1152"/>
    </row>
    <row r="188" spans="1:7">
      <c r="A188" s="1156">
        <f t="shared" si="2"/>
        <v>182</v>
      </c>
      <c r="B188" s="1151" t="s">
        <v>2555</v>
      </c>
      <c r="C188" s="1151" t="s">
        <v>76</v>
      </c>
      <c r="D188" s="1151" t="s">
        <v>1009</v>
      </c>
      <c r="E188" s="1152" t="s">
        <v>2695</v>
      </c>
      <c r="F188" s="1152" t="s">
        <v>3360</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3360</v>
      </c>
      <c r="G190" s="1152"/>
    </row>
    <row r="191" spans="1:7">
      <c r="A191" s="1156">
        <f t="shared" si="2"/>
        <v>185</v>
      </c>
      <c r="B191" s="1151" t="s">
        <v>3051</v>
      </c>
      <c r="C191" s="1151" t="s">
        <v>2218</v>
      </c>
      <c r="D191" s="1151"/>
      <c r="E191" s="1152"/>
      <c r="F191" s="1152"/>
      <c r="G191" s="1152"/>
    </row>
    <row r="192" spans="1:7">
      <c r="A192" s="1156">
        <f t="shared" si="2"/>
        <v>186</v>
      </c>
      <c r="B192" s="1151" t="s">
        <v>3220</v>
      </c>
      <c r="C192" s="1151" t="s">
        <v>1319</v>
      </c>
      <c r="D192" s="1151"/>
      <c r="E192" s="1152"/>
      <c r="F192" s="1152"/>
      <c r="G192" s="1152"/>
    </row>
    <row r="193" spans="1:7">
      <c r="A193" s="1156">
        <f t="shared" si="2"/>
        <v>187</v>
      </c>
      <c r="B193" s="1151" t="s">
        <v>3183</v>
      </c>
      <c r="C193" s="1151" t="s">
        <v>76</v>
      </c>
      <c r="D193" s="1151"/>
      <c r="E193" s="1152"/>
      <c r="F193" s="1152"/>
      <c r="G193" s="1152"/>
    </row>
    <row r="194" spans="1:7">
      <c r="A194" s="1156">
        <f t="shared" si="2"/>
        <v>188</v>
      </c>
      <c r="B194" s="1151" t="s">
        <v>3221</v>
      </c>
      <c r="C194" s="1151" t="s">
        <v>1269</v>
      </c>
      <c r="D194" s="1151"/>
      <c r="E194" s="1152"/>
      <c r="F194" s="1152"/>
      <c r="G194" s="1152"/>
    </row>
    <row r="195" spans="1:7">
      <c r="A195" s="1156">
        <f t="shared" si="2"/>
        <v>189</v>
      </c>
      <c r="B195" s="1151" t="s">
        <v>3184</v>
      </c>
      <c r="C195" s="1151" t="s">
        <v>76</v>
      </c>
      <c r="D195" s="1151"/>
      <c r="E195" s="1152"/>
      <c r="F195" s="1152"/>
      <c r="G195" s="1152"/>
    </row>
    <row r="196" spans="1:7">
      <c r="A196" s="1156">
        <f t="shared" si="2"/>
        <v>190</v>
      </c>
      <c r="B196" s="1151" t="s">
        <v>3185</v>
      </c>
      <c r="C196" s="1151" t="s">
        <v>76</v>
      </c>
      <c r="D196" s="1151"/>
      <c r="E196" s="1152"/>
      <c r="F196" s="1152"/>
      <c r="G196" s="1152"/>
    </row>
    <row r="197" spans="1:7">
      <c r="A197" s="1156">
        <f t="shared" si="2"/>
        <v>191</v>
      </c>
      <c r="B197" s="1151" t="s">
        <v>3222</v>
      </c>
      <c r="C197" s="1151" t="s">
        <v>3186</v>
      </c>
      <c r="D197" s="1151"/>
      <c r="E197" s="1152"/>
      <c r="F197" s="1152"/>
      <c r="G197" s="1152"/>
    </row>
    <row r="198" spans="1:7">
      <c r="A198" s="1156">
        <f t="shared" si="2"/>
        <v>192</v>
      </c>
      <c r="B198" s="1151" t="s">
        <v>3187</v>
      </c>
      <c r="C198" s="1151" t="s">
        <v>62</v>
      </c>
      <c r="D198" s="1151"/>
      <c r="E198" s="1152"/>
      <c r="F198" s="1152"/>
      <c r="G198" s="1152"/>
    </row>
    <row r="199" spans="1:7">
      <c r="A199" s="1156">
        <f t="shared" si="2"/>
        <v>193</v>
      </c>
      <c r="B199" s="1151" t="s">
        <v>3188</v>
      </c>
      <c r="C199" s="1151" t="s">
        <v>76</v>
      </c>
      <c r="D199" s="1151"/>
      <c r="E199" s="1152"/>
      <c r="F199" s="1152"/>
      <c r="G199" s="1152"/>
    </row>
    <row r="200" spans="1:7">
      <c r="A200" s="1156">
        <f t="shared" ref="A200:A247" si="3">A199+1</f>
        <v>194</v>
      </c>
      <c r="B200" s="1151" t="s">
        <v>3189</v>
      </c>
      <c r="C200" s="1151" t="s">
        <v>53</v>
      </c>
      <c r="D200" s="1151"/>
      <c r="E200" s="1152"/>
      <c r="F200" s="1152"/>
      <c r="G200" s="1152"/>
    </row>
    <row r="201" spans="1:7">
      <c r="A201" s="1156">
        <f t="shared" si="3"/>
        <v>195</v>
      </c>
      <c r="B201" s="1151" t="s">
        <v>3190</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3192</v>
      </c>
      <c r="C221" s="1151" t="s">
        <v>76</v>
      </c>
      <c r="D221" s="1151" t="s">
        <v>1009</v>
      </c>
      <c r="E221" s="1152" t="s">
        <v>2695</v>
      </c>
      <c r="F221" s="1152" t="s">
        <v>2695</v>
      </c>
      <c r="G221" s="1152"/>
    </row>
    <row r="222" spans="1:7">
      <c r="A222" s="1156">
        <f t="shared" si="3"/>
        <v>216</v>
      </c>
      <c r="B222" s="1151" t="s">
        <v>3193</v>
      </c>
      <c r="C222" s="1151" t="s">
        <v>62</v>
      </c>
      <c r="D222" s="1151" t="s">
        <v>1009</v>
      </c>
      <c r="E222" s="1152" t="s">
        <v>2695</v>
      </c>
      <c r="F222" s="1152" t="s">
        <v>2695</v>
      </c>
      <c r="G222" s="1152"/>
    </row>
    <row r="223" spans="1:7">
      <c r="A223" s="1156">
        <f t="shared" si="3"/>
        <v>217</v>
      </c>
      <c r="B223" s="1151" t="s">
        <v>3223</v>
      </c>
      <c r="C223" s="1151" t="s">
        <v>1277</v>
      </c>
      <c r="D223" s="1151" t="s">
        <v>1009</v>
      </c>
      <c r="E223" s="1152" t="s">
        <v>2695</v>
      </c>
      <c r="F223" s="1152" t="s">
        <v>2695</v>
      </c>
      <c r="G223" s="1152"/>
    </row>
    <row r="224" spans="1:7">
      <c r="A224" s="1156">
        <f t="shared" si="3"/>
        <v>218</v>
      </c>
      <c r="B224" s="1151" t="s">
        <v>3224</v>
      </c>
      <c r="C224" s="1151" t="s">
        <v>1319</v>
      </c>
      <c r="D224" s="1151" t="s">
        <v>1009</v>
      </c>
      <c r="E224" s="1152" t="s">
        <v>2695</v>
      </c>
      <c r="F224" s="1152" t="s">
        <v>2695</v>
      </c>
      <c r="G224" s="1152"/>
    </row>
    <row r="225" spans="1:7">
      <c r="A225" s="1156">
        <f t="shared" si="3"/>
        <v>219</v>
      </c>
      <c r="B225" s="1151" t="s">
        <v>3194</v>
      </c>
      <c r="C225" s="1151" t="s">
        <v>76</v>
      </c>
      <c r="D225" s="1151" t="s">
        <v>1009</v>
      </c>
      <c r="E225" s="1152" t="s">
        <v>2695</v>
      </c>
      <c r="F225" s="1152" t="s">
        <v>2695</v>
      </c>
      <c r="G225" s="1152"/>
    </row>
    <row r="226" spans="1:7">
      <c r="A226" s="1156">
        <f t="shared" si="3"/>
        <v>220</v>
      </c>
      <c r="B226" s="1151" t="s">
        <v>3195</v>
      </c>
      <c r="C226" s="1151" t="s">
        <v>76</v>
      </c>
      <c r="D226" s="1151" t="s">
        <v>1009</v>
      </c>
      <c r="E226" s="1152"/>
      <c r="F226" s="1152"/>
      <c r="G226" s="1152"/>
    </row>
    <row r="227" spans="1:7">
      <c r="A227" s="1156">
        <f t="shared" si="3"/>
        <v>221</v>
      </c>
      <c r="B227" s="1151" t="s">
        <v>3196</v>
      </c>
      <c r="C227" s="1151" t="s">
        <v>76</v>
      </c>
      <c r="D227" s="1151" t="s">
        <v>1009</v>
      </c>
      <c r="E227" s="1152" t="s">
        <v>2695</v>
      </c>
      <c r="F227" s="1152" t="s">
        <v>2695</v>
      </c>
      <c r="G227" s="1152"/>
    </row>
    <row r="228" spans="1:7">
      <c r="A228" s="1156">
        <f t="shared" si="3"/>
        <v>222</v>
      </c>
      <c r="B228" s="1151" t="s">
        <v>3225</v>
      </c>
      <c r="C228" s="1151" t="s">
        <v>1277</v>
      </c>
      <c r="D228" s="1151" t="s">
        <v>1009</v>
      </c>
      <c r="E228" s="1152"/>
      <c r="F228" s="1152"/>
      <c r="G228" s="1152"/>
    </row>
    <row r="229" spans="1:7">
      <c r="A229" s="1156">
        <f t="shared" si="3"/>
        <v>223</v>
      </c>
      <c r="B229" s="1151" t="s">
        <v>3197</v>
      </c>
      <c r="C229" s="1151" t="s">
        <v>53</v>
      </c>
      <c r="D229" s="1151" t="s">
        <v>1009</v>
      </c>
      <c r="E229" s="1152"/>
      <c r="F229" s="1152"/>
      <c r="G229" s="1152"/>
    </row>
    <row r="230" spans="1:7">
      <c r="A230" s="1156">
        <f t="shared" si="3"/>
        <v>224</v>
      </c>
      <c r="B230" s="1151" t="s">
        <v>3198</v>
      </c>
      <c r="C230" s="1151" t="s">
        <v>76</v>
      </c>
      <c r="D230" s="1151" t="s">
        <v>1009</v>
      </c>
      <c r="E230" s="1152" t="s">
        <v>2695</v>
      </c>
      <c r="F230" s="1152" t="s">
        <v>2695</v>
      </c>
      <c r="G230" s="1152"/>
    </row>
    <row r="231" spans="1:7">
      <c r="A231" s="1156">
        <f t="shared" si="3"/>
        <v>225</v>
      </c>
      <c r="B231" s="1151" t="s">
        <v>3199</v>
      </c>
      <c r="C231" s="1151" t="s">
        <v>76</v>
      </c>
      <c r="D231" s="1151" t="s">
        <v>1009</v>
      </c>
      <c r="E231" s="1152" t="s">
        <v>2695</v>
      </c>
      <c r="F231" s="1152" t="s">
        <v>2695</v>
      </c>
      <c r="G231" s="1152"/>
    </row>
    <row r="232" spans="1:7">
      <c r="A232" s="1156">
        <f t="shared" si="3"/>
        <v>226</v>
      </c>
      <c r="B232" s="1151" t="s">
        <v>3200</v>
      </c>
      <c r="C232" s="1151" t="s">
        <v>76</v>
      </c>
      <c r="D232" s="1151" t="s">
        <v>1009</v>
      </c>
      <c r="E232" s="1152" t="s">
        <v>2695</v>
      </c>
      <c r="F232" s="1152" t="s">
        <v>2695</v>
      </c>
      <c r="G232" s="1152"/>
    </row>
    <row r="233" spans="1:7">
      <c r="A233" s="1156">
        <f t="shared" si="3"/>
        <v>227</v>
      </c>
      <c r="B233" s="1151" t="s">
        <v>3226</v>
      </c>
      <c r="C233" s="1151" t="s">
        <v>1269</v>
      </c>
      <c r="D233" s="1151" t="s">
        <v>1009</v>
      </c>
      <c r="E233" s="1152" t="s">
        <v>2695</v>
      </c>
      <c r="F233" s="1152" t="s">
        <v>2695</v>
      </c>
      <c r="G233" s="1152"/>
    </row>
    <row r="234" spans="1:7">
      <c r="A234" s="1156">
        <f t="shared" si="3"/>
        <v>228</v>
      </c>
      <c r="B234" s="1151" t="s">
        <v>3201</v>
      </c>
      <c r="C234" s="1151" t="s">
        <v>76</v>
      </c>
      <c r="D234" s="1151" t="s">
        <v>1009</v>
      </c>
      <c r="E234" s="1152" t="s">
        <v>2695</v>
      </c>
      <c r="F234" s="1152" t="s">
        <v>2695</v>
      </c>
      <c r="G234" s="1152"/>
    </row>
    <row r="235" spans="1:7">
      <c r="A235" s="1156">
        <f t="shared" si="3"/>
        <v>229</v>
      </c>
      <c r="B235" s="1151" t="s">
        <v>3227</v>
      </c>
      <c r="C235" s="1151" t="s">
        <v>2233</v>
      </c>
      <c r="D235" s="1151"/>
      <c r="E235" s="1152"/>
      <c r="F235" s="1152"/>
      <c r="G235" s="1152"/>
    </row>
    <row r="236" spans="1:7">
      <c r="A236" s="1156">
        <f t="shared" si="3"/>
        <v>230</v>
      </c>
      <c r="B236" s="1151" t="s">
        <v>3228</v>
      </c>
      <c r="C236" s="1151" t="s">
        <v>2218</v>
      </c>
      <c r="D236" s="1151" t="s">
        <v>1009</v>
      </c>
      <c r="E236" s="1152"/>
      <c r="F236" s="1152"/>
      <c r="G236" s="1152"/>
    </row>
    <row r="237" spans="1:7">
      <c r="A237" s="1156">
        <f t="shared" si="3"/>
        <v>231</v>
      </c>
      <c r="B237" s="1151" t="s">
        <v>3301</v>
      </c>
      <c r="C237" s="1151" t="s">
        <v>76</v>
      </c>
      <c r="D237" s="1151"/>
      <c r="E237" s="1152"/>
      <c r="F237" s="1152"/>
      <c r="G237" s="1152"/>
    </row>
    <row r="238" spans="1:7">
      <c r="A238" s="1156">
        <f t="shared" si="3"/>
        <v>232</v>
      </c>
      <c r="B238" s="1151" t="s">
        <v>3302</v>
      </c>
      <c r="C238" s="1151" t="s">
        <v>76</v>
      </c>
      <c r="D238" s="1151"/>
      <c r="E238" s="1152"/>
      <c r="F238" s="1152"/>
      <c r="G238" s="1152"/>
    </row>
    <row r="239" spans="1:7">
      <c r="A239" s="1156">
        <f t="shared" si="3"/>
        <v>233</v>
      </c>
      <c r="B239" s="1151" t="s">
        <v>3303</v>
      </c>
      <c r="C239" s="1151" t="s">
        <v>76</v>
      </c>
      <c r="D239" s="1151"/>
      <c r="E239" s="1152"/>
      <c r="F239" s="1152"/>
      <c r="G239" s="1152"/>
    </row>
    <row r="240" spans="1:7">
      <c r="A240" s="1156">
        <f t="shared" si="3"/>
        <v>234</v>
      </c>
      <c r="B240" s="1151" t="s">
        <v>3229</v>
      </c>
      <c r="C240" s="1151" t="s">
        <v>2233</v>
      </c>
      <c r="D240" s="1151"/>
      <c r="E240" s="1152"/>
      <c r="F240" s="1152"/>
      <c r="G240" s="1152"/>
    </row>
    <row r="241" spans="1:7">
      <c r="A241" s="1156">
        <f t="shared" si="3"/>
        <v>235</v>
      </c>
      <c r="B241" s="1151" t="s">
        <v>3230</v>
      </c>
      <c r="C241" s="1151" t="s">
        <v>2218</v>
      </c>
      <c r="D241" s="1151"/>
      <c r="E241" s="1152"/>
      <c r="F241" s="1152"/>
      <c r="G241" s="1152"/>
    </row>
    <row r="242" spans="1:7">
      <c r="A242" s="1156">
        <f t="shared" si="3"/>
        <v>236</v>
      </c>
      <c r="B242" s="1151" t="s">
        <v>3231</v>
      </c>
      <c r="C242" s="1151" t="s">
        <v>1978</v>
      </c>
      <c r="D242" s="1151"/>
      <c r="E242" s="1152"/>
      <c r="F242" s="1152"/>
      <c r="G242" s="1152"/>
    </row>
    <row r="243" spans="1:7">
      <c r="A243" s="1156">
        <f t="shared" si="3"/>
        <v>237</v>
      </c>
      <c r="B243" s="1151" t="s">
        <v>3232</v>
      </c>
      <c r="C243" s="1151" t="s">
        <v>90</v>
      </c>
      <c r="D243" s="1151"/>
      <c r="E243" s="1152"/>
      <c r="F243" s="1152"/>
      <c r="G243" s="1152"/>
    </row>
    <row r="244" spans="1:7">
      <c r="A244" s="1156">
        <f t="shared" si="3"/>
        <v>238</v>
      </c>
      <c r="B244" s="1151" t="s">
        <v>3233</v>
      </c>
      <c r="C244" s="1151" t="s">
        <v>1935</v>
      </c>
      <c r="D244" s="1151"/>
      <c r="E244" s="1152"/>
      <c r="F244" s="1152"/>
      <c r="G244" s="1152"/>
    </row>
    <row r="245" spans="1:7">
      <c r="A245" s="1156">
        <f t="shared" si="3"/>
        <v>239</v>
      </c>
      <c r="B245" s="1151" t="s">
        <v>3234</v>
      </c>
      <c r="C245" s="1151" t="s">
        <v>1935</v>
      </c>
      <c r="D245" s="1151"/>
      <c r="E245" s="1152"/>
      <c r="F245" s="1152"/>
      <c r="G245" s="1152"/>
    </row>
    <row r="246" spans="1:7">
      <c r="A246" s="1156">
        <f t="shared" si="3"/>
        <v>240</v>
      </c>
      <c r="B246" s="1151" t="s">
        <v>3235</v>
      </c>
      <c r="C246" s="1151" t="s">
        <v>2233</v>
      </c>
      <c r="D246" s="1151"/>
      <c r="E246" s="1152"/>
      <c r="F246" s="1152"/>
      <c r="G246" s="1152"/>
    </row>
    <row r="247" spans="1:7">
      <c r="A247" s="1156">
        <f t="shared" si="3"/>
        <v>241</v>
      </c>
      <c r="B247" s="1151" t="s">
        <v>3236</v>
      </c>
      <c r="C247" s="1151" t="s">
        <v>2233</v>
      </c>
      <c r="D247" s="1151"/>
      <c r="E247" s="1152"/>
      <c r="F247" s="1152"/>
      <c r="G247" s="1152"/>
    </row>
  </sheetData>
  <autoFilter ref="A6:G247" xr:uid="{72B9F5E0-830F-4B9C-8C57-D683B31BACA9}"/>
  <conditionalFormatting sqref="A1:XFD1048576">
    <cfRule type="cellIs" dxfId="3594" priority="6" operator="equal">
      <formula>"WIP"</formula>
    </cfRule>
    <cfRule type="cellIs" dxfId="3593" priority="7" operator="equal">
      <formula>"C"</formula>
    </cfRule>
  </conditionalFormatting>
  <conditionalFormatting sqref="B1:B1048576">
    <cfRule type="duplicateValues" dxfId="3592" priority="3"/>
  </conditionalFormatting>
  <conditionalFormatting sqref="E1:F1048576">
    <cfRule type="cellIs" dxfId="3591" priority="1" operator="equal">
      <formula>"File Ready"</formula>
    </cfRule>
    <cfRule type="cellIs" dxfId="3590"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3424</v>
      </c>
      <c r="D2" s="12" t="s">
        <v>3430</v>
      </c>
      <c r="E2" s="12" t="s">
        <v>3431</v>
      </c>
    </row>
    <row r="3" spans="3:5">
      <c r="C3" s="12" t="s">
        <v>3425</v>
      </c>
      <c r="D3" s="12" t="s">
        <v>3432</v>
      </c>
      <c r="E3" s="12" t="s">
        <v>3433</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7" width="9.1796875" style="643"/>
    <col min="18" max="19" width="9.1796875" style="1282"/>
    <col min="20" max="16384" width="9.1796875" style="643"/>
  </cols>
  <sheetData>
    <row r="1" spans="1:19" ht="22" customHeight="1">
      <c r="A1" s="1346" t="s">
        <v>2650</v>
      </c>
      <c r="B1" s="662" t="s">
        <v>569</v>
      </c>
      <c r="C1" s="663" t="s">
        <v>1767</v>
      </c>
      <c r="D1" s="662" t="s">
        <v>570</v>
      </c>
      <c r="E1" s="670">
        <v>46161</v>
      </c>
      <c r="F1" s="662"/>
      <c r="G1" s="663"/>
      <c r="H1" s="662" t="s">
        <v>1755</v>
      </c>
      <c r="I1" s="663" t="s">
        <v>1768</v>
      </c>
      <c r="J1" s="1331"/>
      <c r="K1" s="1332"/>
      <c r="L1" s="1332"/>
      <c r="M1" s="1332"/>
      <c r="N1" s="1332"/>
      <c r="O1" s="1333"/>
    </row>
    <row r="2" spans="1:19" ht="53" customHeight="1">
      <c r="A2" s="1346"/>
      <c r="B2" s="662" t="s">
        <v>574</v>
      </c>
      <c r="C2" s="1347" t="s">
        <v>1769</v>
      </c>
      <c r="D2" s="1348"/>
      <c r="E2" s="1349"/>
      <c r="F2" s="662" t="s">
        <v>571</v>
      </c>
      <c r="G2" s="670">
        <v>45793</v>
      </c>
      <c r="H2" s="662" t="s">
        <v>1772</v>
      </c>
      <c r="I2" s="663" t="s">
        <v>573</v>
      </c>
      <c r="J2" s="1334"/>
      <c r="K2" s="1335"/>
      <c r="L2" s="1335"/>
      <c r="M2" s="1335"/>
      <c r="N2" s="1335"/>
      <c r="O2" s="1336"/>
    </row>
    <row r="3" spans="1:19" ht="29.25" customHeight="1">
      <c r="A3" s="1346"/>
      <c r="B3" s="662" t="s">
        <v>578</v>
      </c>
      <c r="C3" s="1350" t="s">
        <v>1770</v>
      </c>
      <c r="D3" s="1350"/>
      <c r="E3" s="1350"/>
      <c r="F3" s="662" t="s">
        <v>575</v>
      </c>
      <c r="G3" s="670">
        <v>46461</v>
      </c>
      <c r="H3" s="662" t="s">
        <v>576</v>
      </c>
      <c r="I3" s="663" t="s">
        <v>3532</v>
      </c>
      <c r="J3" s="1334"/>
      <c r="K3" s="1335"/>
      <c r="L3" s="1335"/>
      <c r="M3" s="1335"/>
      <c r="N3" s="1335"/>
      <c r="O3" s="1336"/>
    </row>
    <row r="4" spans="1:19" ht="30" customHeight="1">
      <c r="A4" s="1346"/>
      <c r="B4" s="662" t="s">
        <v>1756</v>
      </c>
      <c r="C4" s="1350"/>
      <c r="D4" s="1350"/>
      <c r="E4" s="1350"/>
      <c r="F4" s="662" t="s">
        <v>1833</v>
      </c>
      <c r="G4" s="663" t="s">
        <v>3475</v>
      </c>
      <c r="H4" s="662" t="s">
        <v>587</v>
      </c>
      <c r="I4" s="663" t="s">
        <v>1771</v>
      </c>
      <c r="J4" s="1337"/>
      <c r="K4" s="1338"/>
      <c r="L4" s="1338"/>
      <c r="M4" s="1338"/>
      <c r="N4" s="1338"/>
      <c r="O4" s="1339"/>
    </row>
    <row r="5" spans="1:19">
      <c r="A5" s="1321" t="s">
        <v>3377</v>
      </c>
      <c r="B5" s="1321"/>
      <c r="C5" s="1321"/>
      <c r="D5" s="1321"/>
      <c r="E5" s="1321"/>
      <c r="F5" s="1321"/>
      <c r="G5" s="1321"/>
      <c r="H5" s="1321"/>
      <c r="I5" s="1321"/>
      <c r="J5" s="1321"/>
      <c r="K5" s="1321"/>
      <c r="L5" s="1321"/>
      <c r="M5" s="1321"/>
      <c r="N5" s="1321"/>
      <c r="O5" s="1321"/>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23" t="s">
        <v>19</v>
      </c>
      <c r="O6" s="1323"/>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19"/>
      <c r="O7" s="1319"/>
      <c r="P7" s="816"/>
    </row>
    <row r="8" spans="1:19" s="1279" customFormat="1" ht="15.5">
      <c r="A8" s="1274" t="s">
        <v>28</v>
      </c>
      <c r="B8" s="1275">
        <f t="shared" si="0"/>
        <v>523</v>
      </c>
      <c r="C8" s="1275">
        <f t="shared" si="0"/>
        <v>370</v>
      </c>
      <c r="D8" s="1275">
        <f t="shared" si="0"/>
        <v>306</v>
      </c>
      <c r="E8" s="1275">
        <f t="shared" ref="E8:F8" si="4">E17+E25+E33+E41</f>
        <v>55</v>
      </c>
      <c r="F8" s="1275">
        <f t="shared" si="4"/>
        <v>72</v>
      </c>
      <c r="G8" s="1276">
        <f t="shared" si="0"/>
        <v>5</v>
      </c>
      <c r="H8" s="1276">
        <f>H17+H25+H33+H41</f>
        <v>33</v>
      </c>
      <c r="I8" s="1275">
        <f>+C8+E8</f>
        <v>425</v>
      </c>
      <c r="J8" s="1275">
        <f t="shared" si="3"/>
        <v>339</v>
      </c>
      <c r="K8" s="1275">
        <f t="shared" ref="K8:K12" si="5">+B8-J8</f>
        <v>184</v>
      </c>
      <c r="L8" s="1274">
        <f t="shared" ref="L8:M8" si="6">L17+L25+L33+L41</f>
        <v>36</v>
      </c>
      <c r="M8" s="1274">
        <f t="shared" si="6"/>
        <v>36</v>
      </c>
      <c r="N8" s="1320"/>
      <c r="O8" s="1320"/>
      <c r="P8" s="1277"/>
      <c r="R8" s="1284"/>
      <c r="S8" s="1285"/>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28</v>
      </c>
      <c r="I9" s="664">
        <f t="shared" ref="I9:I12" si="8">+C9+E9</f>
        <v>425</v>
      </c>
      <c r="J9" s="664">
        <f t="shared" si="3"/>
        <v>280</v>
      </c>
      <c r="K9" s="664">
        <f t="shared" si="5"/>
        <v>243</v>
      </c>
      <c r="L9" s="663">
        <f t="shared" ref="L9:M9" si="9">L18+L26+L34+L42</f>
        <v>0</v>
      </c>
      <c r="M9" s="663">
        <f t="shared" si="9"/>
        <v>0</v>
      </c>
      <c r="N9" s="1319"/>
      <c r="O9" s="1319"/>
      <c r="P9" s="816"/>
    </row>
    <row r="10" spans="1:19" s="1279" customFormat="1" ht="15.5">
      <c r="A10" s="1274" t="s">
        <v>610</v>
      </c>
      <c r="B10" s="1275">
        <f t="shared" si="0"/>
        <v>523</v>
      </c>
      <c r="C10" s="1275">
        <f t="shared" si="0"/>
        <v>239</v>
      </c>
      <c r="D10" s="1275">
        <f t="shared" si="0"/>
        <v>157</v>
      </c>
      <c r="E10" s="1275">
        <f t="shared" ref="E10:F10" si="10">E19+E27+E35+E43</f>
        <v>63</v>
      </c>
      <c r="F10" s="1275">
        <f t="shared" si="10"/>
        <v>75</v>
      </c>
      <c r="G10" s="1276">
        <f t="shared" si="0"/>
        <v>2</v>
      </c>
      <c r="H10" s="1276">
        <f t="shared" si="0"/>
        <v>31</v>
      </c>
      <c r="I10" s="1275">
        <f t="shared" si="8"/>
        <v>302</v>
      </c>
      <c r="J10" s="1275">
        <f>+H10+D10</f>
        <v>188</v>
      </c>
      <c r="K10" s="1275">
        <f t="shared" si="5"/>
        <v>335</v>
      </c>
      <c r="L10" s="1274">
        <f t="shared" ref="L10:M10" si="11">L19+L27+L35+L43</f>
        <v>7</v>
      </c>
      <c r="M10" s="1274">
        <f t="shared" si="11"/>
        <v>7</v>
      </c>
      <c r="N10" s="1320"/>
      <c r="O10" s="1320"/>
      <c r="P10" s="1277"/>
      <c r="Q10" s="1278"/>
      <c r="R10" s="1284"/>
      <c r="S10" s="1285"/>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19"/>
      <c r="O11" s="1319"/>
      <c r="P11" s="816"/>
    </row>
    <row r="12" spans="1:19">
      <c r="A12" s="663" t="s">
        <v>614</v>
      </c>
      <c r="B12" s="664">
        <f t="shared" si="0"/>
        <v>173.43800000000002</v>
      </c>
      <c r="C12" s="664">
        <f t="shared" si="0"/>
        <v>5</v>
      </c>
      <c r="D12" s="664">
        <f t="shared" si="0"/>
        <v>0</v>
      </c>
      <c r="E12" s="664">
        <f t="shared" ref="E12:F12" si="15">E21+E29+E37+E45</f>
        <v>15</v>
      </c>
      <c r="F12" s="664">
        <f t="shared" si="15"/>
        <v>0</v>
      </c>
      <c r="G12" s="945">
        <f t="shared" si="0"/>
        <v>0</v>
      </c>
      <c r="H12" s="1022">
        <f t="shared" si="0"/>
        <v>0</v>
      </c>
      <c r="I12" s="664">
        <f t="shared" si="8"/>
        <v>20</v>
      </c>
      <c r="J12" s="664">
        <f t="shared" si="13"/>
        <v>0</v>
      </c>
      <c r="K12" s="664">
        <f t="shared" si="5"/>
        <v>173.43800000000002</v>
      </c>
      <c r="L12" s="663">
        <f t="shared" ref="L12:M12" si="16">L21+L29+L37+L45</f>
        <v>0</v>
      </c>
      <c r="M12" s="663">
        <f t="shared" si="16"/>
        <v>0</v>
      </c>
      <c r="N12" s="1319"/>
      <c r="O12" s="1319"/>
      <c r="P12" s="816"/>
    </row>
    <row r="13" spans="1:19">
      <c r="A13" s="1321" t="s">
        <v>3378</v>
      </c>
      <c r="B13" s="1321"/>
      <c r="C13" s="1321"/>
      <c r="D13" s="1321"/>
      <c r="E13" s="1321"/>
      <c r="F13" s="1321"/>
      <c r="G13" s="1321"/>
      <c r="H13" s="1321"/>
      <c r="I13" s="1321"/>
      <c r="J13" s="1321"/>
      <c r="K13" s="1321"/>
      <c r="L13" s="1321"/>
      <c r="M13" s="1321"/>
      <c r="N13" s="1321"/>
      <c r="O13" s="1321"/>
    </row>
    <row r="14" spans="1:19">
      <c r="A14" s="1321" t="s">
        <v>2763</v>
      </c>
      <c r="B14" s="1321"/>
      <c r="C14" s="1321"/>
      <c r="D14" s="1321"/>
      <c r="E14" s="1321"/>
      <c r="F14" s="1321"/>
      <c r="G14" s="1321"/>
      <c r="H14" s="1321"/>
      <c r="I14" s="1321"/>
      <c r="J14" s="1321"/>
      <c r="K14" s="1321"/>
      <c r="L14" s="1321"/>
      <c r="M14" s="1321"/>
      <c r="N14" s="1321"/>
      <c r="O14" s="1321"/>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23" t="s">
        <v>19</v>
      </c>
      <c r="O15" s="1323"/>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19"/>
      <c r="O16" s="1319"/>
      <c r="P16" s="816"/>
    </row>
    <row r="17" spans="1:23">
      <c r="A17" s="663" t="s">
        <v>28</v>
      </c>
      <c r="B17" s="663">
        <v>126</v>
      </c>
      <c r="C17" s="663">
        <v>100</v>
      </c>
      <c r="D17" s="664">
        <v>90</v>
      </c>
      <c r="E17" s="663">
        <v>15</v>
      </c>
      <c r="F17" s="663">
        <v>20</v>
      </c>
      <c r="G17" s="665">
        <v>1</v>
      </c>
      <c r="H17" s="665">
        <v>5</v>
      </c>
      <c r="I17" s="663">
        <f>+C17+E17</f>
        <v>115</v>
      </c>
      <c r="J17" s="663">
        <f t="shared" si="18"/>
        <v>95</v>
      </c>
      <c r="K17" s="663">
        <f t="shared" si="19"/>
        <v>31</v>
      </c>
      <c r="L17" s="663">
        <v>8</v>
      </c>
      <c r="M17" s="663">
        <v>8</v>
      </c>
      <c r="N17" s="1319"/>
      <c r="O17" s="1319"/>
      <c r="R17" s="1286"/>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18"/>
      <c r="O18" s="1319"/>
      <c r="R18" s="1287"/>
      <c r="S18" s="1288"/>
    </row>
    <row r="19" spans="1:23" s="644" customFormat="1">
      <c r="A19" s="666" t="s">
        <v>610</v>
      </c>
      <c r="B19" s="663">
        <v>126</v>
      </c>
      <c r="C19" s="663">
        <v>73</v>
      </c>
      <c r="D19" s="962">
        <v>64</v>
      </c>
      <c r="E19" s="663">
        <v>15</v>
      </c>
      <c r="F19" s="663">
        <v>20</v>
      </c>
      <c r="G19" s="667">
        <v>1</v>
      </c>
      <c r="H19" s="667">
        <v>12</v>
      </c>
      <c r="I19" s="663">
        <f t="shared" si="17"/>
        <v>88</v>
      </c>
      <c r="J19" s="663">
        <f>+H19+D19</f>
        <v>76</v>
      </c>
      <c r="K19" s="663">
        <f t="shared" si="19"/>
        <v>50</v>
      </c>
      <c r="L19" s="666">
        <v>3</v>
      </c>
      <c r="M19" s="666">
        <v>3</v>
      </c>
      <c r="N19" s="1319"/>
      <c r="O19" s="1319"/>
      <c r="R19" s="1287"/>
      <c r="S19" s="1288"/>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22"/>
      <c r="O20" s="1322"/>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0</v>
      </c>
      <c r="N21" s="1322"/>
      <c r="O21" s="1322"/>
    </row>
    <row r="22" spans="1:23">
      <c r="A22" s="1321" t="s">
        <v>2849</v>
      </c>
      <c r="B22" s="1321"/>
      <c r="C22" s="1321"/>
      <c r="D22" s="1321"/>
      <c r="E22" s="1321"/>
      <c r="F22" s="1321"/>
      <c r="G22" s="1321"/>
      <c r="H22" s="1321"/>
      <c r="I22" s="1321"/>
      <c r="J22" s="1321"/>
      <c r="K22" s="1321"/>
      <c r="L22" s="1321"/>
      <c r="M22" s="1321"/>
      <c r="N22" s="1321"/>
      <c r="O22" s="1321"/>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23" t="s">
        <v>19</v>
      </c>
      <c r="O23" s="1323"/>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24"/>
      <c r="O24" s="1325"/>
      <c r="R24" s="1100"/>
      <c r="S24" s="1100"/>
      <c r="T24" s="1100"/>
      <c r="U24" s="1100"/>
      <c r="V24" s="1099"/>
      <c r="W24" s="1099"/>
    </row>
    <row r="25" spans="1:23">
      <c r="A25" s="663" t="s">
        <v>28</v>
      </c>
      <c r="B25" s="663">
        <v>263</v>
      </c>
      <c r="C25" s="663">
        <v>197</v>
      </c>
      <c r="D25" s="664">
        <v>166</v>
      </c>
      <c r="E25" s="663">
        <v>30</v>
      </c>
      <c r="F25" s="663">
        <v>40</v>
      </c>
      <c r="G25" s="665">
        <v>4</v>
      </c>
      <c r="H25" s="665">
        <v>27</v>
      </c>
      <c r="I25" s="663">
        <f>+C25+E25</f>
        <v>227</v>
      </c>
      <c r="J25" s="663">
        <f t="shared" si="21"/>
        <v>193</v>
      </c>
      <c r="K25" s="663">
        <f t="shared" si="22"/>
        <v>70</v>
      </c>
      <c r="L25" s="663">
        <v>15</v>
      </c>
      <c r="M25" s="663">
        <v>18</v>
      </c>
      <c r="N25" s="1319"/>
      <c r="O25" s="1319"/>
      <c r="R25" s="1289"/>
      <c r="S25" s="1283"/>
    </row>
    <row r="26" spans="1:23">
      <c r="A26" s="666" t="s">
        <v>609</v>
      </c>
      <c r="B26" s="663">
        <v>263</v>
      </c>
      <c r="C26" s="663">
        <v>197</v>
      </c>
      <c r="D26" s="962">
        <v>147</v>
      </c>
      <c r="E26" s="663">
        <v>30</v>
      </c>
      <c r="F26" s="663">
        <v>40</v>
      </c>
      <c r="G26" s="667"/>
      <c r="H26" s="667">
        <v>18</v>
      </c>
      <c r="I26" s="663">
        <f t="shared" si="20"/>
        <v>227</v>
      </c>
      <c r="J26" s="663">
        <f t="shared" si="21"/>
        <v>165</v>
      </c>
      <c r="K26" s="663">
        <f t="shared" si="22"/>
        <v>98</v>
      </c>
      <c r="L26" s="666">
        <v>0</v>
      </c>
      <c r="M26" s="666"/>
      <c r="N26" s="1318"/>
      <c r="O26" s="1319"/>
      <c r="R26" s="1290"/>
      <c r="S26" s="1283"/>
    </row>
    <row r="27" spans="1:23" s="1220" customFormat="1">
      <c r="A27" s="663" t="s">
        <v>610</v>
      </c>
      <c r="B27" s="663">
        <v>263</v>
      </c>
      <c r="C27" s="663">
        <v>142</v>
      </c>
      <c r="D27" s="664">
        <v>91</v>
      </c>
      <c r="E27" s="663">
        <v>30</v>
      </c>
      <c r="F27" s="663">
        <v>45</v>
      </c>
      <c r="G27" s="665">
        <v>1</v>
      </c>
      <c r="H27" s="665">
        <v>19</v>
      </c>
      <c r="I27" s="663">
        <f t="shared" si="20"/>
        <v>172</v>
      </c>
      <c r="J27" s="663">
        <f t="shared" si="21"/>
        <v>110</v>
      </c>
      <c r="K27" s="663">
        <f t="shared" si="22"/>
        <v>153</v>
      </c>
      <c r="L27" s="663">
        <v>3</v>
      </c>
      <c r="M27" s="663">
        <v>3</v>
      </c>
      <c r="N27" s="1351"/>
      <c r="O27" s="1351"/>
      <c r="R27" s="1291"/>
      <c r="S27" s="1283"/>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22"/>
      <c r="O28" s="1322"/>
      <c r="R28" s="1290"/>
      <c r="S28" s="1283"/>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v>0</v>
      </c>
      <c r="N29" s="1322"/>
      <c r="O29" s="1322"/>
      <c r="R29" s="1290"/>
      <c r="S29" s="1283"/>
    </row>
    <row r="30" spans="1:23">
      <c r="A30" s="1321" t="s">
        <v>1774</v>
      </c>
      <c r="B30" s="1321"/>
      <c r="C30" s="1321"/>
      <c r="D30" s="1321"/>
      <c r="E30" s="1321"/>
      <c r="F30" s="1321"/>
      <c r="G30" s="1321"/>
      <c r="H30" s="1321"/>
      <c r="I30" s="1321"/>
      <c r="J30" s="1321"/>
      <c r="K30" s="1321"/>
      <c r="L30" s="1321"/>
      <c r="M30" s="1321"/>
      <c r="N30" s="1321"/>
      <c r="O30" s="1321"/>
      <c r="R30" s="1290"/>
      <c r="S30" s="1283"/>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23" t="s">
        <v>19</v>
      </c>
      <c r="O31" s="1323"/>
      <c r="R31" s="1290"/>
      <c r="S31" s="1283"/>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19"/>
      <c r="O32" s="1319"/>
      <c r="Q32" s="816"/>
      <c r="R32" s="1290"/>
      <c r="S32" s="1283"/>
    </row>
    <row r="33" spans="1:19">
      <c r="A33" s="663" t="s">
        <v>28</v>
      </c>
      <c r="B33" s="663">
        <v>116</v>
      </c>
      <c r="C33" s="663">
        <v>59</v>
      </c>
      <c r="D33" s="663">
        <v>50</v>
      </c>
      <c r="E33" s="663">
        <v>10</v>
      </c>
      <c r="F33" s="663">
        <v>10</v>
      </c>
      <c r="G33" s="665"/>
      <c r="H33" s="665">
        <v>1</v>
      </c>
      <c r="I33" s="663">
        <f t="shared" si="23"/>
        <v>69</v>
      </c>
      <c r="J33" s="663">
        <f t="shared" ref="J33:J37" si="25">+H33+D33</f>
        <v>51</v>
      </c>
      <c r="K33" s="664">
        <f t="shared" ref="K33" si="26">+B33-J33</f>
        <v>65</v>
      </c>
      <c r="L33" s="663">
        <v>7</v>
      </c>
      <c r="M33" s="663">
        <v>7</v>
      </c>
      <c r="N33" s="1319"/>
      <c r="O33" s="1318"/>
      <c r="R33" s="1292"/>
      <c r="S33" s="1293"/>
    </row>
    <row r="34" spans="1:19">
      <c r="A34" s="666" t="s">
        <v>609</v>
      </c>
      <c r="B34" s="663">
        <v>116</v>
      </c>
      <c r="C34" s="666">
        <v>59</v>
      </c>
      <c r="D34" s="666">
        <v>32</v>
      </c>
      <c r="E34" s="663">
        <v>10</v>
      </c>
      <c r="F34" s="663">
        <v>10</v>
      </c>
      <c r="G34" s="667"/>
      <c r="H34" s="667"/>
      <c r="I34" s="663">
        <f t="shared" si="23"/>
        <v>69</v>
      </c>
      <c r="J34" s="663">
        <f t="shared" si="25"/>
        <v>32</v>
      </c>
      <c r="K34" s="664">
        <f t="shared" ref="K34:K37" si="27">+B34-J34</f>
        <v>84</v>
      </c>
      <c r="L34" s="666">
        <v>0</v>
      </c>
      <c r="M34" s="666"/>
      <c r="N34" s="1318"/>
      <c r="O34" s="1319"/>
    </row>
    <row r="35" spans="1:19">
      <c r="A35" s="668" t="s">
        <v>610</v>
      </c>
      <c r="B35" s="663">
        <v>116</v>
      </c>
      <c r="C35" s="668">
        <v>20</v>
      </c>
      <c r="D35" s="668">
        <v>2</v>
      </c>
      <c r="E35" s="668">
        <v>15</v>
      </c>
      <c r="F35" s="663">
        <v>10</v>
      </c>
      <c r="G35" s="669"/>
      <c r="H35" s="669"/>
      <c r="I35" s="663">
        <f t="shared" si="23"/>
        <v>35</v>
      </c>
      <c r="J35" s="663">
        <f t="shared" si="25"/>
        <v>2</v>
      </c>
      <c r="K35" s="664">
        <f t="shared" si="27"/>
        <v>114</v>
      </c>
      <c r="L35" s="668">
        <v>1</v>
      </c>
      <c r="M35" s="668">
        <v>1</v>
      </c>
      <c r="N35" s="1322"/>
      <c r="O35" s="1322"/>
    </row>
    <row r="36" spans="1:19">
      <c r="A36" s="668" t="s">
        <v>612</v>
      </c>
      <c r="B36" s="663">
        <v>116</v>
      </c>
      <c r="C36" s="668">
        <v>20</v>
      </c>
      <c r="D36" s="668">
        <v>0</v>
      </c>
      <c r="E36" s="668">
        <v>15</v>
      </c>
      <c r="F36" s="663">
        <v>10</v>
      </c>
      <c r="G36" s="669"/>
      <c r="H36" s="669"/>
      <c r="I36" s="663">
        <f t="shared" si="23"/>
        <v>35</v>
      </c>
      <c r="J36" s="663">
        <f t="shared" si="25"/>
        <v>0</v>
      </c>
      <c r="K36" s="664">
        <f t="shared" si="27"/>
        <v>116</v>
      </c>
      <c r="L36" s="668">
        <v>0</v>
      </c>
      <c r="M36" s="668">
        <v>0</v>
      </c>
      <c r="N36" s="1322"/>
      <c r="O36" s="1322"/>
    </row>
    <row r="37" spans="1:19">
      <c r="A37" s="668" t="s">
        <v>614</v>
      </c>
      <c r="B37" s="664">
        <v>33.103000000000002</v>
      </c>
      <c r="C37" s="668">
        <v>0</v>
      </c>
      <c r="D37" s="1082">
        <v>0</v>
      </c>
      <c r="E37" s="668"/>
      <c r="F37" s="668"/>
      <c r="G37" s="669"/>
      <c r="H37" s="669"/>
      <c r="I37" s="663">
        <f t="shared" si="23"/>
        <v>0</v>
      </c>
      <c r="J37" s="663">
        <f t="shared" si="25"/>
        <v>0</v>
      </c>
      <c r="K37" s="664">
        <f t="shared" si="27"/>
        <v>33.103000000000002</v>
      </c>
      <c r="L37" s="668">
        <v>0</v>
      </c>
      <c r="M37" s="668">
        <v>0</v>
      </c>
      <c r="N37" s="1322"/>
      <c r="O37" s="1322"/>
    </row>
    <row r="38" spans="1:19">
      <c r="A38" s="1321" t="s">
        <v>1775</v>
      </c>
      <c r="B38" s="1321"/>
      <c r="C38" s="1321"/>
      <c r="D38" s="1321"/>
      <c r="E38" s="1321"/>
      <c r="F38" s="1321"/>
      <c r="G38" s="1321"/>
      <c r="H38" s="1321"/>
      <c r="I38" s="1321"/>
      <c r="J38" s="1321"/>
      <c r="K38" s="1321"/>
      <c r="L38" s="1321"/>
      <c r="M38" s="1321"/>
      <c r="N38" s="1321"/>
      <c r="O38" s="1321"/>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23" t="s">
        <v>19</v>
      </c>
      <c r="O39" s="1323"/>
    </row>
    <row r="40" spans="1:19">
      <c r="A40" s="666" t="s">
        <v>27</v>
      </c>
      <c r="B40" s="1044">
        <v>3.415</v>
      </c>
      <c r="C40" s="666">
        <v>2.1</v>
      </c>
      <c r="D40" s="666">
        <v>3.415</v>
      </c>
      <c r="E40" s="663"/>
      <c r="F40" s="666"/>
      <c r="G40" s="667"/>
      <c r="H40" s="667"/>
      <c r="I40" s="663">
        <f>+C40+F40</f>
        <v>2.1</v>
      </c>
      <c r="J40" s="1281">
        <f t="shared" ref="J40:J45" si="28">+H40+D40</f>
        <v>3.415</v>
      </c>
      <c r="K40" s="664">
        <f t="shared" ref="K40:K45" si="29">+B40-J40</f>
        <v>0</v>
      </c>
      <c r="L40" s="666"/>
      <c r="M40" s="666"/>
      <c r="N40" s="1318"/>
      <c r="O40" s="1319"/>
    </row>
    <row r="41" spans="1:19">
      <c r="A41" s="666" t="s">
        <v>28</v>
      </c>
      <c r="B41" s="663">
        <v>18</v>
      </c>
      <c r="C41" s="666">
        <v>14</v>
      </c>
      <c r="D41" s="666">
        <v>0</v>
      </c>
      <c r="E41" s="663"/>
      <c r="F41" s="666">
        <v>2</v>
      </c>
      <c r="G41" s="667"/>
      <c r="H41" s="667"/>
      <c r="I41" s="663">
        <f t="shared" ref="I41:I45" si="30">+C41+E41</f>
        <v>14</v>
      </c>
      <c r="J41" s="663">
        <f t="shared" si="28"/>
        <v>0</v>
      </c>
      <c r="K41" s="664">
        <f t="shared" si="29"/>
        <v>18</v>
      </c>
      <c r="L41" s="666">
        <v>6</v>
      </c>
      <c r="M41" s="666">
        <v>3</v>
      </c>
      <c r="N41" s="1318"/>
      <c r="O41" s="1319"/>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18"/>
      <c r="O42" s="1319"/>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18"/>
      <c r="O43" s="1319"/>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318"/>
      <c r="O44" s="1319"/>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18"/>
      <c r="O45" s="1319"/>
    </row>
    <row r="46" spans="1:19">
      <c r="A46" s="1321" t="s">
        <v>2857</v>
      </c>
      <c r="B46" s="1321"/>
      <c r="C46" s="1321"/>
      <c r="D46" s="1321"/>
      <c r="E46" s="1321"/>
      <c r="F46" s="1321"/>
      <c r="G46" s="1321"/>
      <c r="H46" s="1321"/>
      <c r="I46" s="1321"/>
      <c r="J46" s="1321"/>
      <c r="K46" s="1321"/>
      <c r="L46" s="1321"/>
      <c r="M46" s="1321"/>
      <c r="N46" s="1321"/>
      <c r="O46" s="1321"/>
    </row>
    <row r="47" spans="1:19" ht="37.5">
      <c r="A47" s="662" t="s">
        <v>2423</v>
      </c>
      <c r="B47" s="662" t="s">
        <v>2858</v>
      </c>
      <c r="C47" s="662" t="s">
        <v>2850</v>
      </c>
      <c r="D47" s="662" t="s">
        <v>3591</v>
      </c>
      <c r="E47" s="662" t="s">
        <v>3592</v>
      </c>
      <c r="F47" s="1328" t="s">
        <v>19</v>
      </c>
      <c r="G47" s="1329"/>
      <c r="H47" s="1330"/>
      <c r="I47" s="1331"/>
      <c r="J47" s="1332"/>
      <c r="K47" s="1332"/>
      <c r="L47" s="1332"/>
      <c r="M47" s="1332"/>
      <c r="N47" s="1332"/>
      <c r="O47" s="1333"/>
    </row>
    <row r="48" spans="1:19" ht="30" customHeight="1">
      <c r="A48" s="1326" t="s">
        <v>2715</v>
      </c>
      <c r="B48" s="944" t="s">
        <v>2859</v>
      </c>
      <c r="C48" s="942">
        <f>262+127</f>
        <v>389</v>
      </c>
      <c r="D48" s="942">
        <f>100+120+150+64</f>
        <v>434</v>
      </c>
      <c r="E48" s="942">
        <v>361</v>
      </c>
      <c r="F48" s="1340"/>
      <c r="G48" s="1341"/>
      <c r="H48" s="1342"/>
      <c r="I48" s="1334"/>
      <c r="J48" s="1335"/>
      <c r="K48" s="1335"/>
      <c r="L48" s="1335"/>
      <c r="M48" s="1335"/>
      <c r="N48" s="1335"/>
      <c r="O48" s="1336"/>
    </row>
    <row r="49" spans="1:15" ht="30" customHeight="1">
      <c r="A49" s="1327"/>
      <c r="B49" s="944" t="s">
        <v>2860</v>
      </c>
      <c r="C49" s="942">
        <v>389</v>
      </c>
      <c r="D49" s="942">
        <f>101+115+107</f>
        <v>323</v>
      </c>
      <c r="E49" s="942">
        <v>318</v>
      </c>
      <c r="F49" s="1343"/>
      <c r="G49" s="1344"/>
      <c r="H49" s="1345"/>
      <c r="I49" s="1334"/>
      <c r="J49" s="1335"/>
      <c r="K49" s="1335"/>
      <c r="L49" s="1335"/>
      <c r="M49" s="1335"/>
      <c r="N49" s="1335"/>
      <c r="O49" s="1336"/>
    </row>
    <row r="50" spans="1:15" ht="30" customHeight="1">
      <c r="A50" s="1326" t="s">
        <v>2861</v>
      </c>
      <c r="B50" s="944" t="s">
        <v>2859</v>
      </c>
      <c r="C50" s="942">
        <v>116</v>
      </c>
      <c r="D50" s="942">
        <v>129</v>
      </c>
      <c r="E50" s="942">
        <v>103</v>
      </c>
      <c r="F50" s="1340"/>
      <c r="G50" s="1341"/>
      <c r="H50" s="1342"/>
      <c r="I50" s="1334"/>
      <c r="J50" s="1335"/>
      <c r="K50" s="1335"/>
      <c r="L50" s="1335"/>
      <c r="M50" s="1335"/>
      <c r="N50" s="1335"/>
      <c r="O50" s="1336"/>
    </row>
    <row r="51" spans="1:15" ht="30" customHeight="1">
      <c r="A51" s="1327"/>
      <c r="B51" s="944" t="s">
        <v>2860</v>
      </c>
      <c r="C51" s="942">
        <v>116</v>
      </c>
      <c r="D51" s="942">
        <v>129</v>
      </c>
      <c r="E51" s="942">
        <v>61</v>
      </c>
      <c r="F51" s="1343"/>
      <c r="G51" s="1344"/>
      <c r="H51" s="1345"/>
      <c r="I51" s="1334"/>
      <c r="J51" s="1335"/>
      <c r="K51" s="1335"/>
      <c r="L51" s="1335"/>
      <c r="M51" s="1335"/>
      <c r="N51" s="1335"/>
      <c r="O51" s="1336"/>
    </row>
    <row r="52" spans="1:15" ht="30" customHeight="1">
      <c r="A52" s="1326" t="s">
        <v>2862</v>
      </c>
      <c r="B52" s="944" t="s">
        <v>2859</v>
      </c>
      <c r="C52" s="942">
        <v>18</v>
      </c>
      <c r="D52" s="942">
        <v>14</v>
      </c>
      <c r="E52" s="942">
        <v>10</v>
      </c>
      <c r="F52" s="1340"/>
      <c r="G52" s="1341"/>
      <c r="H52" s="1342"/>
      <c r="I52" s="1334"/>
      <c r="J52" s="1335"/>
      <c r="K52" s="1335"/>
      <c r="L52" s="1335"/>
      <c r="M52" s="1335"/>
      <c r="N52" s="1335"/>
      <c r="O52" s="1336"/>
    </row>
    <row r="53" spans="1:15" ht="30" customHeight="1">
      <c r="A53" s="1327"/>
      <c r="B53" s="944" t="s">
        <v>2860</v>
      </c>
      <c r="C53" s="942">
        <v>18</v>
      </c>
      <c r="D53" s="942">
        <v>14</v>
      </c>
      <c r="E53" s="942"/>
      <c r="F53" s="1343"/>
      <c r="G53" s="1344"/>
      <c r="H53" s="1345"/>
      <c r="I53" s="1337"/>
      <c r="J53" s="1338"/>
      <c r="K53" s="1338"/>
      <c r="L53" s="1338"/>
      <c r="M53" s="1338"/>
      <c r="N53" s="1338"/>
      <c r="O53" s="1339"/>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3598</v>
      </c>
      <c r="D3" s="139">
        <v>1</v>
      </c>
      <c r="E3" s="139" t="s">
        <v>746</v>
      </c>
    </row>
    <row r="4" spans="3:12">
      <c r="C4" s="22" t="s">
        <v>3599</v>
      </c>
      <c r="D4" s="139">
        <v>1</v>
      </c>
      <c r="E4" s="139" t="s">
        <v>3609</v>
      </c>
      <c r="H4" s="2" t="s">
        <v>3614</v>
      </c>
      <c r="J4" s="2">
        <v>56</v>
      </c>
      <c r="K4" s="2" t="s">
        <v>746</v>
      </c>
      <c r="L4" s="2">
        <v>55</v>
      </c>
    </row>
    <row r="5" spans="3:12">
      <c r="C5" s="12" t="s">
        <v>3600</v>
      </c>
      <c r="D5" s="13">
        <v>1</v>
      </c>
      <c r="E5" s="13" t="s">
        <v>3608</v>
      </c>
      <c r="H5" s="2" t="s">
        <v>3613</v>
      </c>
      <c r="I5" s="2">
        <v>1</v>
      </c>
      <c r="J5" s="2" t="s">
        <v>554</v>
      </c>
      <c r="K5" s="2" t="s">
        <v>401</v>
      </c>
      <c r="L5" s="2" t="s">
        <v>125</v>
      </c>
    </row>
    <row r="6" spans="3:12">
      <c r="C6" s="22" t="s">
        <v>3601</v>
      </c>
      <c r="D6" s="139">
        <v>1</v>
      </c>
      <c r="E6" s="139" t="s">
        <v>3187</v>
      </c>
      <c r="H6" s="2" t="s">
        <v>3613</v>
      </c>
      <c r="I6" s="2">
        <v>2</v>
      </c>
      <c r="J6" s="2" t="s">
        <v>144</v>
      </c>
      <c r="K6" s="2" t="s">
        <v>229</v>
      </c>
      <c r="L6" s="2" t="s">
        <v>106</v>
      </c>
    </row>
    <row r="7" spans="3:12">
      <c r="C7" s="22" t="s">
        <v>3602</v>
      </c>
      <c r="D7" s="139">
        <v>3</v>
      </c>
      <c r="E7" s="139" t="s">
        <v>3606</v>
      </c>
      <c r="H7" s="2" t="s">
        <v>3613</v>
      </c>
      <c r="I7" s="2">
        <v>3</v>
      </c>
      <c r="J7" s="2">
        <v>82</v>
      </c>
      <c r="K7" s="2">
        <v>83</v>
      </c>
      <c r="L7" s="2">
        <v>84</v>
      </c>
    </row>
    <row r="8" spans="3:12">
      <c r="C8" s="22" t="s">
        <v>3603</v>
      </c>
      <c r="D8" s="139">
        <v>1</v>
      </c>
      <c r="E8" s="139" t="s">
        <v>3607</v>
      </c>
      <c r="H8" s="2" t="s">
        <v>3615</v>
      </c>
      <c r="J8" s="2" t="s">
        <v>163</v>
      </c>
      <c r="K8" s="2" t="s">
        <v>151</v>
      </c>
      <c r="L8" s="2" t="s">
        <v>2940</v>
      </c>
    </row>
    <row r="9" spans="3:12">
      <c r="C9" s="22" t="s">
        <v>3604</v>
      </c>
      <c r="D9" s="139">
        <v>1</v>
      </c>
      <c r="E9" s="139" t="s">
        <v>775</v>
      </c>
      <c r="H9" s="2" t="s">
        <v>3616</v>
      </c>
      <c r="J9" s="2" t="s">
        <v>170</v>
      </c>
    </row>
    <row r="10" spans="3:12">
      <c r="C10" s="22" t="s">
        <v>3605</v>
      </c>
      <c r="D10" s="139">
        <v>1</v>
      </c>
      <c r="E10" s="139" t="s">
        <v>3610</v>
      </c>
      <c r="H10" s="2" t="s">
        <v>2854</v>
      </c>
    </row>
    <row r="11" spans="3:12">
      <c r="C11" s="22" t="s">
        <v>3611</v>
      </c>
      <c r="D11" s="139">
        <v>3</v>
      </c>
      <c r="E11" s="139"/>
    </row>
    <row r="12" spans="3:12">
      <c r="C12" s="22" t="s">
        <v>3612</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3464</v>
      </c>
      <c r="E2" s="2" t="s">
        <v>2423</v>
      </c>
      <c r="F2" s="2" t="s">
        <v>19</v>
      </c>
    </row>
    <row r="3" spans="3:6">
      <c r="C3" s="2">
        <v>1</v>
      </c>
      <c r="D3" s="2" t="s">
        <v>3139</v>
      </c>
      <c r="E3" s="2" t="s">
        <v>2901</v>
      </c>
      <c r="F3" s="810" t="s">
        <v>3465</v>
      </c>
    </row>
    <row r="4" spans="3:6">
      <c r="C4" s="2">
        <f>C3+1</f>
        <v>2</v>
      </c>
      <c r="D4" s="2" t="s">
        <v>3466</v>
      </c>
      <c r="E4" s="2" t="s">
        <v>3467</v>
      </c>
      <c r="F4" s="810" t="s">
        <v>3468</v>
      </c>
    </row>
    <row r="5" spans="3:6">
      <c r="C5" s="2">
        <f>C4+1</f>
        <v>3</v>
      </c>
      <c r="D5" s="2" t="s">
        <v>3271</v>
      </c>
      <c r="E5" s="2" t="s">
        <v>3467</v>
      </c>
      <c r="F5" s="810" t="s">
        <v>3469</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05" t="s">
        <v>1783</v>
      </c>
      <c r="C1" s="1405" t="s">
        <v>1443</v>
      </c>
      <c r="D1" s="1405" t="s">
        <v>3447</v>
      </c>
      <c r="E1" s="1405"/>
      <c r="F1" s="1405" t="s">
        <v>1847</v>
      </c>
      <c r="G1" s="1405" t="s">
        <v>3446</v>
      </c>
    </row>
    <row r="2" spans="2:13">
      <c r="B2" s="1405"/>
      <c r="C2" s="1405"/>
      <c r="D2" s="269" t="s">
        <v>3388</v>
      </c>
      <c r="E2" s="269" t="s">
        <v>3389</v>
      </c>
      <c r="F2" s="1405"/>
      <c r="G2" s="1405"/>
    </row>
    <row r="3" spans="2:13">
      <c r="B3" s="1405"/>
      <c r="C3" s="1405"/>
      <c r="D3" s="269" t="s">
        <v>3448</v>
      </c>
      <c r="E3" s="269" t="s">
        <v>3448</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3449</v>
      </c>
      <c r="M7" s="1198" t="s">
        <v>3450</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404" t="s">
        <v>994</v>
      </c>
      <c r="C11" s="1404"/>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07" t="s">
        <v>3419</v>
      </c>
      <c r="D1" s="1408"/>
      <c r="E1" s="1408"/>
      <c r="F1" s="1408"/>
      <c r="G1" s="1408"/>
      <c r="H1" s="1408"/>
      <c r="I1" s="1408"/>
      <c r="J1" s="1408"/>
    </row>
    <row r="2" spans="3:15" ht="43.5">
      <c r="C2" s="33" t="s">
        <v>1783</v>
      </c>
      <c r="D2" s="33" t="s">
        <v>3409</v>
      </c>
      <c r="E2" s="33" t="s">
        <v>2707</v>
      </c>
      <c r="F2" s="33" t="s">
        <v>3410</v>
      </c>
      <c r="G2" s="466" t="s">
        <v>2850</v>
      </c>
      <c r="H2" s="466" t="s">
        <v>3411</v>
      </c>
      <c r="I2" s="33" t="s">
        <v>3318</v>
      </c>
      <c r="J2" s="466" t="s">
        <v>3421</v>
      </c>
    </row>
    <row r="3" spans="3:15">
      <c r="C3" s="33">
        <v>1</v>
      </c>
      <c r="D3" s="33" t="s">
        <v>2859</v>
      </c>
      <c r="E3" s="33" t="s">
        <v>3412</v>
      </c>
      <c r="F3" s="33">
        <v>434</v>
      </c>
      <c r="G3" s="33">
        <v>389</v>
      </c>
      <c r="H3" s="33">
        <v>434</v>
      </c>
      <c r="I3" s="33">
        <v>353</v>
      </c>
      <c r="J3" s="33">
        <f>G3-I3</f>
        <v>36</v>
      </c>
    </row>
    <row r="4" spans="3:15">
      <c r="C4" s="33">
        <v>2</v>
      </c>
      <c r="D4" s="33" t="s">
        <v>2860</v>
      </c>
      <c r="E4" s="33" t="s">
        <v>3412</v>
      </c>
      <c r="F4" s="33">
        <v>434</v>
      </c>
      <c r="G4" s="33">
        <v>389</v>
      </c>
      <c r="H4" s="33">
        <v>216</v>
      </c>
      <c r="I4" s="33">
        <v>314</v>
      </c>
      <c r="J4" s="33">
        <f>G4-I4</f>
        <v>75</v>
      </c>
    </row>
    <row r="7" spans="3:15" ht="43.5">
      <c r="C7" s="10" t="s">
        <v>1783</v>
      </c>
      <c r="D7" s="755" t="s">
        <v>10</v>
      </c>
      <c r="E7" s="755" t="s">
        <v>2707</v>
      </c>
      <c r="F7" s="755" t="s">
        <v>3410</v>
      </c>
      <c r="G7" s="755" t="s">
        <v>2850</v>
      </c>
      <c r="H7" s="755" t="s">
        <v>3307</v>
      </c>
      <c r="I7" s="755" t="s">
        <v>3414</v>
      </c>
      <c r="J7" s="755" t="s">
        <v>3413</v>
      </c>
      <c r="K7" s="755" t="s">
        <v>3415</v>
      </c>
      <c r="L7" s="755" t="s">
        <v>3416</v>
      </c>
      <c r="M7" s="755" t="s">
        <v>3417</v>
      </c>
      <c r="N7" s="755" t="s">
        <v>593</v>
      </c>
      <c r="O7" s="755" t="s">
        <v>19</v>
      </c>
    </row>
    <row r="8" spans="3:15">
      <c r="C8" s="1404" t="s">
        <v>3441</v>
      </c>
      <c r="D8" s="1404"/>
      <c r="E8" s="1404"/>
      <c r="F8" s="1404"/>
      <c r="G8" s="1404"/>
      <c r="H8" s="1404"/>
      <c r="I8" s="1404"/>
      <c r="J8" s="1404"/>
      <c r="K8" s="1404"/>
      <c r="L8" s="1404"/>
      <c r="M8" s="1404"/>
      <c r="N8" s="1404"/>
      <c r="O8" s="140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3412</v>
      </c>
      <c r="F10" s="13">
        <v>434</v>
      </c>
      <c r="G10" s="13">
        <v>389</v>
      </c>
      <c r="H10" s="13">
        <v>207</v>
      </c>
      <c r="I10" s="13">
        <v>202</v>
      </c>
      <c r="J10" s="13">
        <v>45</v>
      </c>
      <c r="K10" s="13">
        <v>28</v>
      </c>
      <c r="L10" s="13">
        <f t="shared" si="0"/>
        <v>252</v>
      </c>
      <c r="M10" s="13">
        <f t="shared" si="0"/>
        <v>230</v>
      </c>
      <c r="N10" s="13">
        <f>G10-M10</f>
        <v>159</v>
      </c>
      <c r="O10" s="1194" t="s">
        <v>3444</v>
      </c>
    </row>
    <row r="11" spans="3:15">
      <c r="C11" s="13">
        <v>3</v>
      </c>
      <c r="D11" s="13" t="s">
        <v>610</v>
      </c>
      <c r="E11" s="13" t="s">
        <v>3412</v>
      </c>
      <c r="F11" s="13">
        <v>434</v>
      </c>
      <c r="G11" s="13">
        <v>389</v>
      </c>
      <c r="H11" s="13">
        <v>125</v>
      </c>
      <c r="I11" s="13">
        <v>55</v>
      </c>
      <c r="J11" s="13">
        <v>45</v>
      </c>
      <c r="K11" s="13">
        <v>48</v>
      </c>
      <c r="L11" s="13">
        <f t="shared" si="0"/>
        <v>170</v>
      </c>
      <c r="M11" s="13">
        <f t="shared" si="0"/>
        <v>103</v>
      </c>
      <c r="N11" s="13">
        <f>G11-M11</f>
        <v>286</v>
      </c>
      <c r="O11" s="1194" t="s">
        <v>3445</v>
      </c>
    </row>
    <row r="12" spans="3:15">
      <c r="C12" s="13">
        <v>4</v>
      </c>
      <c r="D12" s="13" t="s">
        <v>614</v>
      </c>
      <c r="E12" s="13" t="s">
        <v>615</v>
      </c>
      <c r="F12" s="13">
        <v>143</v>
      </c>
      <c r="G12" s="13">
        <v>137</v>
      </c>
      <c r="H12" s="13"/>
      <c r="I12" s="13"/>
      <c r="J12" s="13"/>
      <c r="K12" s="13"/>
      <c r="L12" s="13"/>
      <c r="M12" s="13"/>
      <c r="N12" s="13">
        <f>G12-M12</f>
        <v>137</v>
      </c>
      <c r="O12" s="12"/>
    </row>
    <row r="13" spans="3:15">
      <c r="C13" s="1404" t="s">
        <v>3386</v>
      </c>
      <c r="D13" s="1404"/>
      <c r="E13" s="1404"/>
      <c r="F13" s="1404"/>
      <c r="G13" s="1404"/>
      <c r="H13" s="1404"/>
      <c r="I13" s="1404"/>
      <c r="J13" s="1404"/>
      <c r="K13" s="1404"/>
      <c r="L13" s="1404"/>
      <c r="M13" s="1404"/>
      <c r="N13" s="140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3412</v>
      </c>
      <c r="F15" s="13">
        <v>129</v>
      </c>
      <c r="G15" s="13">
        <v>116</v>
      </c>
      <c r="H15" s="13">
        <v>39</v>
      </c>
      <c r="I15" s="13">
        <v>37</v>
      </c>
      <c r="J15" s="13">
        <v>11</v>
      </c>
      <c r="K15" s="13">
        <v>7</v>
      </c>
      <c r="L15" s="13">
        <f t="shared" si="1"/>
        <v>50</v>
      </c>
      <c r="M15" s="13">
        <f t="shared" si="1"/>
        <v>44</v>
      </c>
      <c r="N15" s="13">
        <f>G15-M15</f>
        <v>72</v>
      </c>
      <c r="O15" s="12" t="s">
        <v>3422</v>
      </c>
    </row>
    <row r="16" spans="3:15">
      <c r="C16" s="13">
        <v>3</v>
      </c>
      <c r="D16" s="13" t="s">
        <v>610</v>
      </c>
      <c r="E16" s="13" t="s">
        <v>3412</v>
      </c>
      <c r="F16" s="13">
        <v>129</v>
      </c>
      <c r="G16" s="13">
        <v>116</v>
      </c>
      <c r="H16" s="13"/>
      <c r="I16" s="13"/>
      <c r="J16" s="13">
        <v>5</v>
      </c>
      <c r="K16" s="13">
        <v>2</v>
      </c>
      <c r="L16" s="13">
        <f t="shared" si="1"/>
        <v>5</v>
      </c>
      <c r="M16" s="13">
        <f t="shared" si="1"/>
        <v>2</v>
      </c>
      <c r="N16" s="13">
        <f>G16-M16</f>
        <v>114</v>
      </c>
      <c r="O16" s="1194" t="s">
        <v>3423</v>
      </c>
    </row>
    <row r="17" spans="3:15">
      <c r="C17" s="13">
        <v>4</v>
      </c>
      <c r="D17" s="13" t="s">
        <v>614</v>
      </c>
      <c r="E17" s="13" t="s">
        <v>615</v>
      </c>
      <c r="F17" s="13">
        <v>33</v>
      </c>
      <c r="G17" s="13">
        <v>33</v>
      </c>
      <c r="H17" s="13"/>
      <c r="I17" s="13"/>
      <c r="J17" s="13"/>
      <c r="K17" s="13"/>
      <c r="L17" s="13"/>
      <c r="M17" s="13"/>
      <c r="N17" s="13">
        <f>G17-M17</f>
        <v>33</v>
      </c>
      <c r="O17" s="12"/>
    </row>
    <row r="18" spans="3:15">
      <c r="C18" s="1404" t="s">
        <v>3442</v>
      </c>
      <c r="D18" s="1404"/>
      <c r="E18" s="1404"/>
      <c r="F18" s="1404"/>
      <c r="G18" s="1404"/>
      <c r="H18" s="1404"/>
      <c r="I18" s="1404"/>
      <c r="J18" s="1404"/>
      <c r="K18" s="1404"/>
      <c r="L18" s="1404"/>
      <c r="M18" s="1404"/>
      <c r="N18" s="1404"/>
      <c r="O18" s="140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3412</v>
      </c>
      <c r="F20" s="13">
        <v>14</v>
      </c>
      <c r="G20" s="13">
        <v>18</v>
      </c>
      <c r="H20" s="13">
        <v>14</v>
      </c>
      <c r="I20" s="13"/>
      <c r="J20" s="13"/>
      <c r="K20" s="13"/>
      <c r="L20" s="13">
        <f t="shared" si="2"/>
        <v>14</v>
      </c>
      <c r="M20" s="13"/>
      <c r="N20" s="13">
        <f>G20-M20</f>
        <v>18</v>
      </c>
      <c r="O20" s="1194" t="s">
        <v>3443</v>
      </c>
    </row>
    <row r="21" spans="3:15">
      <c r="C21" s="13">
        <v>3</v>
      </c>
      <c r="D21" s="13" t="s">
        <v>610</v>
      </c>
      <c r="E21" s="13" t="s">
        <v>3412</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3" t="s">
        <v>3419</v>
      </c>
      <c r="D27" s="1393"/>
      <c r="E27" s="1393"/>
      <c r="F27" s="1393"/>
      <c r="G27" s="1393"/>
      <c r="H27" s="1393"/>
      <c r="I27" s="1393"/>
      <c r="J27" s="1393"/>
    </row>
    <row r="28" spans="3:15" ht="43.5">
      <c r="C28" s="33" t="s">
        <v>1783</v>
      </c>
      <c r="D28" s="33" t="s">
        <v>3409</v>
      </c>
      <c r="E28" s="33" t="s">
        <v>2707</v>
      </c>
      <c r="F28" s="33" t="s">
        <v>3410</v>
      </c>
      <c r="G28" s="466" t="s">
        <v>2850</v>
      </c>
      <c r="H28" s="466" t="s">
        <v>3411</v>
      </c>
      <c r="I28" s="466" t="s">
        <v>3420</v>
      </c>
      <c r="J28" s="466" t="s">
        <v>3421</v>
      </c>
    </row>
    <row r="29" spans="3:15">
      <c r="C29" s="33">
        <v>1</v>
      </c>
      <c r="D29" s="33" t="s">
        <v>2859</v>
      </c>
      <c r="E29" s="33" t="s">
        <v>3412</v>
      </c>
      <c r="F29" s="33">
        <v>129</v>
      </c>
      <c r="G29" s="33">
        <v>116</v>
      </c>
      <c r="H29" s="33">
        <v>129</v>
      </c>
      <c r="I29" s="33">
        <v>64</v>
      </c>
      <c r="J29" s="33">
        <f>G29-I29</f>
        <v>52</v>
      </c>
    </row>
    <row r="30" spans="3:15">
      <c r="C30" s="33">
        <v>2</v>
      </c>
      <c r="D30" s="33" t="s">
        <v>2860</v>
      </c>
      <c r="E30" s="33" t="s">
        <v>3412</v>
      </c>
      <c r="F30" s="33">
        <v>129</v>
      </c>
      <c r="G30" s="33">
        <v>116</v>
      </c>
      <c r="H30" s="33">
        <v>129</v>
      </c>
      <c r="I30" s="33">
        <v>41</v>
      </c>
      <c r="J30" s="33">
        <f>G30-I30</f>
        <v>75</v>
      </c>
    </row>
    <row r="32" spans="3:15">
      <c r="C32" s="1406" t="s">
        <v>3418</v>
      </c>
      <c r="D32" s="1406"/>
      <c r="E32" s="1406"/>
      <c r="F32" s="1406"/>
      <c r="G32" s="1406"/>
      <c r="H32" s="1406"/>
      <c r="I32" s="1406"/>
      <c r="J32" s="1406"/>
      <c r="K32" s="1406"/>
      <c r="L32" s="1406"/>
      <c r="M32" s="1406"/>
      <c r="N32" s="1406"/>
      <c r="O32" s="1406"/>
    </row>
    <row r="33" spans="3:15" ht="43.5">
      <c r="C33" s="33" t="s">
        <v>1783</v>
      </c>
      <c r="D33" s="466" t="s">
        <v>10</v>
      </c>
      <c r="E33" s="466" t="s">
        <v>2707</v>
      </c>
      <c r="F33" s="466" t="s">
        <v>3410</v>
      </c>
      <c r="G33" s="466" t="s">
        <v>2850</v>
      </c>
      <c r="H33" s="466" t="s">
        <v>3307</v>
      </c>
      <c r="I33" s="466" t="s">
        <v>3414</v>
      </c>
      <c r="J33" s="466" t="s">
        <v>3413</v>
      </c>
      <c r="K33" s="466" t="s">
        <v>3415</v>
      </c>
      <c r="L33" s="466" t="s">
        <v>3416</v>
      </c>
      <c r="M33" s="466" t="s">
        <v>3417</v>
      </c>
      <c r="N33" s="466" t="s">
        <v>593</v>
      </c>
      <c r="O33" s="466" t="s">
        <v>19</v>
      </c>
    </row>
    <row r="39" spans="3:15">
      <c r="C39" s="1393" t="s">
        <v>3419</v>
      </c>
      <c r="D39" s="1393"/>
      <c r="E39" s="1393"/>
      <c r="F39" s="1393"/>
      <c r="G39" s="1393"/>
      <c r="H39" s="1393"/>
      <c r="I39" s="1393"/>
      <c r="J39" s="1393"/>
    </row>
    <row r="40" spans="3:15" ht="43.5">
      <c r="C40" s="33" t="s">
        <v>1783</v>
      </c>
      <c r="D40" s="33" t="s">
        <v>3409</v>
      </c>
      <c r="E40" s="33" t="s">
        <v>2707</v>
      </c>
      <c r="F40" s="33" t="s">
        <v>3410</v>
      </c>
      <c r="G40" s="466" t="s">
        <v>2850</v>
      </c>
      <c r="H40" s="466" t="s">
        <v>3411</v>
      </c>
      <c r="I40" s="466" t="s">
        <v>3420</v>
      </c>
      <c r="J40" s="466" t="s">
        <v>3421</v>
      </c>
    </row>
    <row r="41" spans="3:15">
      <c r="C41" s="33">
        <v>1</v>
      </c>
      <c r="D41" s="33" t="s">
        <v>2859</v>
      </c>
      <c r="E41" s="33" t="s">
        <v>3412</v>
      </c>
      <c r="F41" s="33">
        <v>14</v>
      </c>
      <c r="G41" s="33">
        <v>18</v>
      </c>
      <c r="H41" s="33">
        <v>14</v>
      </c>
      <c r="I41" s="33">
        <v>10</v>
      </c>
      <c r="J41" s="33">
        <f>G41-I41</f>
        <v>8</v>
      </c>
    </row>
    <row r="42" spans="3:15">
      <c r="C42" s="33">
        <v>2</v>
      </c>
      <c r="D42" s="33" t="s">
        <v>2860</v>
      </c>
      <c r="E42" s="33" t="s">
        <v>3412</v>
      </c>
      <c r="F42" s="33">
        <v>14</v>
      </c>
      <c r="G42" s="33">
        <v>18</v>
      </c>
      <c r="H42" s="33">
        <v>14</v>
      </c>
      <c r="I42" s="33"/>
      <c r="J42" s="33">
        <f>G42-I42</f>
        <v>18</v>
      </c>
    </row>
    <row r="45" spans="3:15" ht="43.5">
      <c r="C45" s="33" t="s">
        <v>1783</v>
      </c>
      <c r="D45" s="466" t="s">
        <v>10</v>
      </c>
      <c r="E45" s="466" t="s">
        <v>2707</v>
      </c>
      <c r="F45" s="466" t="s">
        <v>3410</v>
      </c>
      <c r="G45" s="466" t="s">
        <v>2850</v>
      </c>
      <c r="H45" s="466" t="s">
        <v>3307</v>
      </c>
      <c r="I45" s="466" t="s">
        <v>3414</v>
      </c>
      <c r="J45" s="466" t="s">
        <v>3413</v>
      </c>
      <c r="K45" s="466" t="s">
        <v>3415</v>
      </c>
      <c r="L45" s="466" t="s">
        <v>3416</v>
      </c>
      <c r="M45" s="466" t="s">
        <v>3417</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3424</v>
      </c>
      <c r="D2" s="12" t="s">
        <v>3426</v>
      </c>
      <c r="E2" s="12" t="s">
        <v>3427</v>
      </c>
    </row>
    <row r="3" spans="3:5">
      <c r="C3" s="12" t="s">
        <v>3425</v>
      </c>
      <c r="D3" s="12" t="s">
        <v>3428</v>
      </c>
      <c r="E3" s="12" t="s">
        <v>3429</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0" t="s">
        <v>3419</v>
      </c>
      <c r="D2" s="1390"/>
      <c r="E2" s="1390"/>
      <c r="F2" s="1390"/>
      <c r="G2" s="1390"/>
    </row>
    <row r="3" spans="3:10" ht="29">
      <c r="C3" s="10" t="s">
        <v>1783</v>
      </c>
      <c r="D3" s="10" t="s">
        <v>2423</v>
      </c>
      <c r="E3" s="755" t="s">
        <v>3434</v>
      </c>
      <c r="F3" s="755" t="s">
        <v>3435</v>
      </c>
      <c r="G3" s="755" t="s">
        <v>3436</v>
      </c>
    </row>
    <row r="4" spans="3:10">
      <c r="C4" s="33">
        <v>1</v>
      </c>
      <c r="D4" s="960" t="s">
        <v>3404</v>
      </c>
      <c r="E4" s="1190">
        <v>155.09</v>
      </c>
      <c r="F4" s="1190">
        <v>88.06</v>
      </c>
      <c r="G4" s="1190">
        <f>E4-F4</f>
        <v>67.03</v>
      </c>
    </row>
    <row r="5" spans="3:10">
      <c r="C5" s="33">
        <v>2</v>
      </c>
      <c r="D5" s="1191" t="s">
        <v>3405</v>
      </c>
      <c r="E5" s="1190">
        <v>67.47</v>
      </c>
      <c r="F5" s="1190">
        <f>176387266/10^7</f>
        <v>17.638726599999998</v>
      </c>
      <c r="G5" s="1190">
        <f>E5-F5</f>
        <v>49.831273400000001</v>
      </c>
    </row>
    <row r="6" spans="3:10">
      <c r="C6" s="33">
        <v>3</v>
      </c>
      <c r="D6" s="1191" t="s">
        <v>3406</v>
      </c>
      <c r="E6" s="1190">
        <v>6.43</v>
      </c>
      <c r="F6" s="1190">
        <f>1439185/10^7</f>
        <v>0.1439185</v>
      </c>
      <c r="G6" s="1190">
        <f>E6-F6</f>
        <v>6.2860814999999999</v>
      </c>
    </row>
    <row r="7" spans="3:10">
      <c r="C7" s="1409" t="s">
        <v>994</v>
      </c>
      <c r="D7" s="1410"/>
      <c r="E7" s="11">
        <f>SUM(E4:E6)</f>
        <v>228.99</v>
      </c>
      <c r="F7" s="11">
        <f t="shared" ref="F7:G7" si="0">SUM(F4:F6)</f>
        <v>105.8426451</v>
      </c>
      <c r="G7" s="11">
        <f t="shared" si="0"/>
        <v>123.1473549</v>
      </c>
    </row>
    <row r="9" spans="3:10">
      <c r="C9" s="1390" t="s">
        <v>3418</v>
      </c>
      <c r="D9" s="1390"/>
      <c r="E9" s="1390"/>
      <c r="F9" s="1390"/>
      <c r="G9" s="1390"/>
    </row>
    <row r="10" spans="3:10" ht="29">
      <c r="C10" s="10" t="s">
        <v>1783</v>
      </c>
      <c r="D10" s="10" t="s">
        <v>2423</v>
      </c>
      <c r="E10" s="755" t="s">
        <v>3434</v>
      </c>
      <c r="F10" s="755" t="s">
        <v>3435</v>
      </c>
      <c r="G10" s="755" t="s">
        <v>3436</v>
      </c>
    </row>
    <row r="11" spans="3:10">
      <c r="C11" s="33">
        <v>1</v>
      </c>
      <c r="D11" s="960" t="s">
        <v>3404</v>
      </c>
      <c r="E11" s="1190">
        <v>119.32272599519798</v>
      </c>
      <c r="F11" s="1190">
        <f>305299128/10^7</f>
        <v>30.529912800000002</v>
      </c>
      <c r="G11" s="1190">
        <f>E11-F11</f>
        <v>88.792813195197979</v>
      </c>
    </row>
    <row r="12" spans="3:10">
      <c r="C12" s="33">
        <f>C11+1</f>
        <v>2</v>
      </c>
      <c r="D12" s="1191" t="s">
        <v>3405</v>
      </c>
      <c r="E12" s="1190">
        <v>50.130380033318886</v>
      </c>
      <c r="F12" s="1190">
        <f>46321408/10^7</f>
        <v>4.6321408000000002</v>
      </c>
      <c r="G12" s="1190">
        <f t="shared" ref="G12:G15" si="1">E12-F12</f>
        <v>45.498239233318884</v>
      </c>
      <c r="J12">
        <f>88.06+17.64+0.14</f>
        <v>105.84</v>
      </c>
    </row>
    <row r="13" spans="3:10">
      <c r="C13" s="33">
        <f>C12+1</f>
        <v>3</v>
      </c>
      <c r="D13" s="1191" t="s">
        <v>3406</v>
      </c>
      <c r="E13" s="1190">
        <v>4.4045141938709147</v>
      </c>
      <c r="F13" s="1190"/>
      <c r="G13" s="1190">
        <f t="shared" si="1"/>
        <v>4.4045141938709147</v>
      </c>
    </row>
    <row r="14" spans="3:10">
      <c r="C14" s="33">
        <f>C13+1</f>
        <v>4</v>
      </c>
      <c r="D14" s="1192" t="s">
        <v>3437</v>
      </c>
      <c r="E14" s="1190">
        <v>6.4654119127660161</v>
      </c>
      <c r="F14" s="1190"/>
      <c r="G14" s="1190">
        <f t="shared" si="1"/>
        <v>6.4654119127660161</v>
      </c>
    </row>
    <row r="15" spans="3:10">
      <c r="C15" s="33">
        <f>C14+1</f>
        <v>5</v>
      </c>
      <c r="D15" s="1192" t="s">
        <v>3438</v>
      </c>
      <c r="E15" s="1190">
        <v>5.9322033898305087</v>
      </c>
      <c r="F15" s="1190"/>
      <c r="G15" s="1190">
        <f t="shared" si="1"/>
        <v>5.9322033898305087</v>
      </c>
    </row>
    <row r="16" spans="3:10">
      <c r="C16" s="1409" t="s">
        <v>994</v>
      </c>
      <c r="D16" s="141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41" t="s">
        <v>0</v>
      </c>
      <c r="B1" s="1442"/>
      <c r="C1" s="1442"/>
      <c r="D1" s="1442"/>
      <c r="E1" s="1442"/>
      <c r="F1" s="1442"/>
      <c r="G1" s="1442"/>
      <c r="H1" s="1442"/>
      <c r="I1" s="1442"/>
      <c r="J1" s="1442"/>
      <c r="K1" s="1442"/>
      <c r="L1" s="1442"/>
      <c r="M1" s="1442"/>
      <c r="N1" s="1442"/>
      <c r="O1" s="1442"/>
      <c r="P1" s="1442"/>
      <c r="Q1" s="1442"/>
      <c r="R1" s="1443"/>
    </row>
    <row r="2" spans="1:20" ht="13.5" customHeight="1">
      <c r="A2" s="1416" t="s">
        <v>1</v>
      </c>
      <c r="C2" s="464"/>
      <c r="D2" s="464" t="s">
        <v>2</v>
      </c>
      <c r="E2" s="464"/>
      <c r="F2" s="464"/>
      <c r="G2" s="1419" t="s">
        <v>3</v>
      </c>
      <c r="H2" s="466"/>
      <c r="I2" s="501" t="s">
        <v>4</v>
      </c>
      <c r="J2" s="502"/>
      <c r="K2" s="466"/>
      <c r="L2" s="1444" t="s">
        <v>5</v>
      </c>
      <c r="M2" s="1444"/>
      <c r="N2" s="1445">
        <v>45747</v>
      </c>
      <c r="O2" s="1446"/>
      <c r="P2" s="1447"/>
      <c r="Q2" s="1421" t="s">
        <v>6</v>
      </c>
      <c r="R2" s="1423">
        <f ca="1">TODAY()</f>
        <v>46162</v>
      </c>
    </row>
    <row r="3" spans="1:20" ht="12.65" customHeight="1">
      <c r="A3" s="1417"/>
      <c r="C3" s="465"/>
      <c r="D3" s="465" t="s">
        <v>7</v>
      </c>
      <c r="E3" s="465"/>
      <c r="F3" s="465"/>
      <c r="G3" s="1420"/>
      <c r="I3" s="503" t="s">
        <v>8</v>
      </c>
      <c r="J3" s="504"/>
      <c r="K3" s="505"/>
      <c r="L3" s="1444" t="s">
        <v>5</v>
      </c>
      <c r="M3" s="1444"/>
      <c r="N3" s="1445">
        <v>45747</v>
      </c>
      <c r="O3" s="1446"/>
      <c r="P3" s="1447"/>
      <c r="Q3" s="1422"/>
      <c r="R3" s="142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18" t="s">
        <v>10</v>
      </c>
      <c r="B5" s="469" t="s">
        <v>11</v>
      </c>
      <c r="C5" s="1418" t="s">
        <v>12</v>
      </c>
      <c r="D5" s="1418" t="s">
        <v>13</v>
      </c>
      <c r="E5" s="1418"/>
      <c r="F5" s="1418" t="s">
        <v>14</v>
      </c>
      <c r="G5" s="1418"/>
      <c r="H5" s="1439" t="s">
        <v>1704</v>
      </c>
      <c r="I5" s="1440"/>
      <c r="J5" s="469" t="s">
        <v>16</v>
      </c>
      <c r="K5" s="1439" t="s">
        <v>1741</v>
      </c>
      <c r="L5" s="1440"/>
      <c r="M5" s="1440"/>
      <c r="N5" s="1440"/>
      <c r="O5" s="1418" t="s">
        <v>18</v>
      </c>
      <c r="P5" s="1418"/>
      <c r="Q5" s="1418" t="s">
        <v>19</v>
      </c>
      <c r="R5" s="1425"/>
    </row>
    <row r="6" spans="1:20" ht="21" customHeight="1" thickBot="1">
      <c r="A6" s="1418"/>
      <c r="B6" s="469"/>
      <c r="C6" s="141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18"/>
      <c r="R6" s="142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38"/>
      <c r="R7" s="143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35"/>
      <c r="R8" s="143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35"/>
      <c r="R9" s="143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30"/>
      <c r="R10" s="143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35"/>
      <c r="R11" s="143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35"/>
      <c r="R12" s="143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30"/>
      <c r="R13" s="143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7"/>
      <c r="R14" s="142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7"/>
      <c r="R15" s="142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3"/>
      <c r="R16" s="143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30"/>
      <c r="R17" s="143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26"/>
      <c r="R18" s="143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26" t="s">
        <v>1754</v>
      </c>
      <c r="R19" s="142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3"/>
      <c r="R20" s="143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28"/>
      <c r="R21" s="142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26"/>
      <c r="R22" s="142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26"/>
      <c r="R23" s="142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13"/>
      <c r="R24" s="141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28"/>
      <c r="R25" s="142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26"/>
      <c r="R26" s="142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11"/>
      <c r="R27" s="1412"/>
    </row>
    <row r="28" spans="1:19">
      <c r="A28" s="498" t="s">
        <v>31</v>
      </c>
      <c r="B28" s="479"/>
      <c r="C28" s="499"/>
      <c r="D28" s="479"/>
      <c r="E28" s="479"/>
      <c r="F28" s="479"/>
      <c r="G28" s="479"/>
      <c r="H28" s="479"/>
      <c r="I28" s="479"/>
      <c r="J28" s="479"/>
      <c r="K28" s="479"/>
      <c r="L28" s="526" t="s">
        <v>1718</v>
      </c>
      <c r="M28" s="479"/>
      <c r="N28" s="479"/>
      <c r="O28" s="479"/>
      <c r="P28" s="479"/>
      <c r="Q28" s="1413"/>
      <c r="R28" s="1414"/>
    </row>
    <row r="29" spans="1:19">
      <c r="Q29" s="1415"/>
      <c r="R29" s="141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77" t="s">
        <v>1786</v>
      </c>
      <c r="D1" s="1477"/>
      <c r="E1" s="1477"/>
      <c r="F1" s="1477"/>
      <c r="G1" s="1477"/>
      <c r="H1" s="1478"/>
      <c r="W1" s="673"/>
      <c r="X1" s="673"/>
      <c r="Y1" s="673"/>
      <c r="Z1" s="674" t="s">
        <v>1787</v>
      </c>
      <c r="AA1" s="674" t="s">
        <v>1788</v>
      </c>
    </row>
    <row r="2" spans="1:27" s="675" customFormat="1">
      <c r="B2" s="676" t="s">
        <v>1789</v>
      </c>
      <c r="C2" s="1479" t="s">
        <v>1790</v>
      </c>
      <c r="D2" s="1479"/>
      <c r="E2" s="1479"/>
      <c r="F2" s="1479"/>
      <c r="G2" s="1479"/>
      <c r="H2" s="1480"/>
      <c r="W2" s="673"/>
      <c r="X2" s="673"/>
      <c r="Y2" s="673"/>
      <c r="Z2" s="674" t="s">
        <v>1791</v>
      </c>
      <c r="AA2" s="674" t="s">
        <v>1792</v>
      </c>
    </row>
    <row r="3" spans="1:27" s="671" customFormat="1">
      <c r="B3" s="676" t="s">
        <v>1793</v>
      </c>
      <c r="C3" s="1479" t="s">
        <v>1767</v>
      </c>
      <c r="D3" s="1479"/>
      <c r="E3" s="1479"/>
      <c r="F3" s="1479"/>
      <c r="G3" s="1479"/>
      <c r="H3" s="1480"/>
      <c r="W3" s="673"/>
      <c r="X3" s="673"/>
      <c r="Y3" s="673"/>
      <c r="Z3" s="674"/>
      <c r="AA3" s="674" t="s">
        <v>1791</v>
      </c>
    </row>
    <row r="4" spans="1:27">
      <c r="A4" s="671"/>
      <c r="B4" s="676" t="s">
        <v>1794</v>
      </c>
      <c r="C4" s="1481" t="s">
        <v>1795</v>
      </c>
      <c r="D4" s="1482"/>
      <c r="E4" s="1482"/>
      <c r="F4" s="1482"/>
      <c r="G4" s="1482"/>
      <c r="H4" s="1483"/>
      <c r="W4" s="678"/>
      <c r="X4" s="678"/>
      <c r="Y4" s="678"/>
      <c r="Z4" s="678"/>
      <c r="AA4" s="678"/>
    </row>
    <row r="5" spans="1:27" ht="12" thickBot="1">
      <c r="A5" s="671"/>
      <c r="B5" s="679" t="s">
        <v>1796</v>
      </c>
      <c r="C5" s="1484" t="s">
        <v>1797</v>
      </c>
      <c r="D5" s="1485"/>
      <c r="E5" s="1485"/>
      <c r="F5" s="1485"/>
      <c r="G5" s="1485"/>
      <c r="H5" s="1486"/>
      <c r="W5" s="678"/>
      <c r="X5" s="678"/>
      <c r="Y5" s="678"/>
      <c r="Z5" s="678"/>
      <c r="AA5" s="678"/>
    </row>
    <row r="6" spans="1:27" ht="12" thickBot="1">
      <c r="B6" s="680"/>
      <c r="C6" s="681"/>
      <c r="D6" s="681"/>
      <c r="E6" s="681"/>
      <c r="F6" s="681"/>
      <c r="G6" s="681"/>
      <c r="H6" s="681"/>
      <c r="I6" s="681"/>
      <c r="J6" s="681"/>
      <c r="K6" s="681"/>
      <c r="L6" s="681"/>
    </row>
    <row r="7" spans="1:27" ht="25" customHeight="1" thickBot="1">
      <c r="B7" s="1474" t="s">
        <v>1798</v>
      </c>
      <c r="C7" s="1475"/>
      <c r="D7" s="1475"/>
      <c r="E7" s="1475"/>
      <c r="F7" s="1475"/>
      <c r="G7" s="1476"/>
      <c r="H7" s="1474" t="s">
        <v>1799</v>
      </c>
      <c r="I7" s="1475"/>
      <c r="J7" s="1475"/>
      <c r="K7" s="1475"/>
      <c r="L7" s="1475"/>
      <c r="M7" s="1476"/>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53" t="s">
        <v>2392</v>
      </c>
      <c r="C9" s="1457" t="s">
        <v>1811</v>
      </c>
      <c r="D9" s="686" t="s">
        <v>1812</v>
      </c>
      <c r="E9" s="1457"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53"/>
      <c r="C10" s="1457"/>
      <c r="D10" s="686" t="s">
        <v>1815</v>
      </c>
      <c r="E10" s="1457"/>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53"/>
      <c r="C11" s="1457"/>
      <c r="D11" s="686" t="s">
        <v>1817</v>
      </c>
      <c r="E11" s="1457"/>
      <c r="F11" s="1471" t="s">
        <v>1818</v>
      </c>
      <c r="G11" s="1473">
        <v>2.1800000000000002</v>
      </c>
      <c r="H11" s="1467">
        <v>2.1800000000000002</v>
      </c>
      <c r="I11" s="1467">
        <f t="shared" si="0"/>
        <v>0</v>
      </c>
      <c r="J11" s="1467">
        <v>2.1800000000000002</v>
      </c>
      <c r="K11" s="1467">
        <v>2.1800000000000002</v>
      </c>
      <c r="L11" s="1467">
        <f t="shared" si="1"/>
        <v>0</v>
      </c>
      <c r="M11" s="1469" t="s">
        <v>2387</v>
      </c>
      <c r="N11" s="1470"/>
      <c r="O11" s="1470"/>
      <c r="P11" s="1470"/>
      <c r="Q11" s="1470"/>
      <c r="R11" s="1470"/>
      <c r="S11" s="1470"/>
      <c r="T11" s="1470"/>
      <c r="U11" s="1470"/>
      <c r="V11" s="1470"/>
      <c r="W11" s="1470"/>
    </row>
    <row r="12" spans="1:27" ht="20" customHeight="1">
      <c r="B12" s="1453"/>
      <c r="C12" s="1457"/>
      <c r="D12" s="686" t="s">
        <v>1819</v>
      </c>
      <c r="E12" s="1457"/>
      <c r="F12" s="1472"/>
      <c r="G12" s="1473"/>
      <c r="H12" s="1468"/>
      <c r="I12" s="1468">
        <f t="shared" si="0"/>
        <v>0</v>
      </c>
      <c r="J12" s="1468"/>
      <c r="K12" s="1468"/>
      <c r="L12" s="1468">
        <f t="shared" si="1"/>
        <v>0</v>
      </c>
      <c r="M12" s="1469"/>
    </row>
    <row r="13" spans="1:27" ht="25.5" customHeight="1">
      <c r="B13" s="1453" t="s">
        <v>2397</v>
      </c>
      <c r="C13" s="1457" t="s">
        <v>1820</v>
      </c>
      <c r="D13" s="686" t="s">
        <v>1821</v>
      </c>
      <c r="E13" s="1457" t="s">
        <v>1822</v>
      </c>
      <c r="F13" s="1459" t="s">
        <v>1823</v>
      </c>
      <c r="G13" s="1461">
        <v>47.25</v>
      </c>
      <c r="H13" s="1461">
        <v>46.473999999999997</v>
      </c>
      <c r="I13" s="1461">
        <f t="shared" si="0"/>
        <v>0.77600000000000335</v>
      </c>
      <c r="J13" s="1461">
        <v>45.892000000000003</v>
      </c>
      <c r="K13" s="1461">
        <f>13.05+32.842</f>
        <v>45.891999999999996</v>
      </c>
      <c r="L13" s="1461">
        <f t="shared" si="1"/>
        <v>0</v>
      </c>
      <c r="M13" s="1463"/>
    </row>
    <row r="14" spans="1:27" ht="20" customHeight="1">
      <c r="B14" s="1453"/>
      <c r="C14" s="1457"/>
      <c r="D14" s="686" t="s">
        <v>1824</v>
      </c>
      <c r="E14" s="1457"/>
      <c r="F14" s="1459"/>
      <c r="G14" s="1461"/>
      <c r="H14" s="1461"/>
      <c r="I14" s="1461">
        <f t="shared" si="0"/>
        <v>0</v>
      </c>
      <c r="J14" s="1461"/>
      <c r="K14" s="1461"/>
      <c r="L14" s="1461">
        <f t="shared" si="1"/>
        <v>0</v>
      </c>
      <c r="M14" s="1464"/>
    </row>
    <row r="15" spans="1:27" ht="20" customHeight="1">
      <c r="B15" s="1453"/>
      <c r="C15" s="1457"/>
      <c r="D15" s="686" t="s">
        <v>1825</v>
      </c>
      <c r="E15" s="1457"/>
      <c r="F15" s="1459"/>
      <c r="G15" s="1461"/>
      <c r="H15" s="1461"/>
      <c r="I15" s="1461">
        <f t="shared" si="0"/>
        <v>0</v>
      </c>
      <c r="J15" s="1461"/>
      <c r="K15" s="1461"/>
      <c r="L15" s="1461">
        <f t="shared" si="1"/>
        <v>0</v>
      </c>
      <c r="M15" s="1464"/>
    </row>
    <row r="16" spans="1:27" ht="48.5" customHeight="1">
      <c r="B16" s="1453"/>
      <c r="C16" s="1457"/>
      <c r="D16" s="686" t="s">
        <v>1826</v>
      </c>
      <c r="E16" s="1457"/>
      <c r="F16" s="1459"/>
      <c r="G16" s="1461"/>
      <c r="H16" s="1461"/>
      <c r="I16" s="1461"/>
      <c r="J16" s="1461"/>
      <c r="K16" s="1461"/>
      <c r="L16" s="1461">
        <f t="shared" si="1"/>
        <v>0</v>
      </c>
      <c r="M16" s="1466"/>
      <c r="N16" s="796"/>
    </row>
    <row r="17" spans="2:13" ht="20" customHeight="1">
      <c r="B17" s="1453" t="s">
        <v>2397</v>
      </c>
      <c r="C17" s="1455" t="s">
        <v>1827</v>
      </c>
      <c r="D17" s="693" t="s">
        <v>1828</v>
      </c>
      <c r="E17" s="1457" t="s">
        <v>1822</v>
      </c>
      <c r="F17" s="1459" t="s">
        <v>1829</v>
      </c>
      <c r="G17" s="1461">
        <v>47.805</v>
      </c>
      <c r="H17" s="1450">
        <f>34.985+1.456+2.013+2.516</f>
        <v>40.97</v>
      </c>
      <c r="I17" s="1450">
        <f t="shared" si="0"/>
        <v>6.8350000000000009</v>
      </c>
      <c r="J17" s="1450">
        <v>47.81</v>
      </c>
      <c r="K17" s="1450">
        <v>23.518999999999998</v>
      </c>
      <c r="L17" s="1450">
        <f t="shared" si="1"/>
        <v>24.291000000000004</v>
      </c>
      <c r="M17" s="1463"/>
    </row>
    <row r="18" spans="2:13" ht="20" customHeight="1">
      <c r="B18" s="1453"/>
      <c r="C18" s="1455"/>
      <c r="D18" s="686" t="s">
        <v>1830</v>
      </c>
      <c r="E18" s="1457"/>
      <c r="F18" s="1459"/>
      <c r="G18" s="1461"/>
      <c r="H18" s="1451"/>
      <c r="I18" s="1451">
        <f t="shared" si="0"/>
        <v>0</v>
      </c>
      <c r="J18" s="1451"/>
      <c r="K18" s="1451"/>
      <c r="L18" s="1451">
        <f t="shared" si="1"/>
        <v>0</v>
      </c>
      <c r="M18" s="1464"/>
    </row>
    <row r="19" spans="2:13" ht="20" customHeight="1">
      <c r="B19" s="1453"/>
      <c r="C19" s="1455"/>
      <c r="D19" s="686" t="s">
        <v>1831</v>
      </c>
      <c r="E19" s="1457"/>
      <c r="F19" s="1459"/>
      <c r="G19" s="1461"/>
      <c r="H19" s="1451"/>
      <c r="I19" s="1451">
        <f t="shared" si="0"/>
        <v>0</v>
      </c>
      <c r="J19" s="1451"/>
      <c r="K19" s="1451"/>
      <c r="L19" s="1451">
        <f t="shared" si="1"/>
        <v>0</v>
      </c>
      <c r="M19" s="1464"/>
    </row>
    <row r="20" spans="2:13" ht="20" customHeight="1" thickBot="1">
      <c r="B20" s="1454"/>
      <c r="C20" s="1456"/>
      <c r="D20" s="694"/>
      <c r="E20" s="1458"/>
      <c r="F20" s="1460"/>
      <c r="G20" s="1462"/>
      <c r="H20" s="1452"/>
      <c r="I20" s="1452">
        <f t="shared" si="0"/>
        <v>0</v>
      </c>
      <c r="J20" s="1452"/>
      <c r="K20" s="1452"/>
      <c r="L20" s="1452">
        <f t="shared" si="1"/>
        <v>0</v>
      </c>
      <c r="M20" s="1465"/>
    </row>
    <row r="21" spans="2:13" ht="17.649999999999999" customHeight="1" thickBot="1">
      <c r="B21" s="1448" t="s">
        <v>1832</v>
      </c>
      <c r="C21" s="1449"/>
      <c r="D21" s="144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87" t="s">
        <v>2751</v>
      </c>
      <c r="H26" s="1487"/>
      <c r="I26" s="1487"/>
      <c r="J26" s="1487"/>
      <c r="K26" s="1487"/>
      <c r="L26" s="1487"/>
      <c r="M26" s="1487"/>
    </row>
    <row r="27" spans="2:13" ht="14.5">
      <c r="G27" s="1487" t="s">
        <v>1783</v>
      </c>
      <c r="H27" s="1487" t="s">
        <v>1433</v>
      </c>
      <c r="I27" s="1487" t="s">
        <v>1433</v>
      </c>
      <c r="J27" s="875" t="s">
        <v>1439</v>
      </c>
      <c r="K27" s="875" t="s">
        <v>2695</v>
      </c>
      <c r="L27" s="1488" t="s">
        <v>1004</v>
      </c>
      <c r="M27" s="1489" t="s">
        <v>19</v>
      </c>
    </row>
    <row r="28" spans="2:13" ht="14.5">
      <c r="G28" s="1487"/>
      <c r="H28" s="1487"/>
      <c r="I28" s="1487"/>
      <c r="J28" s="875" t="s">
        <v>615</v>
      </c>
      <c r="K28" s="875" t="s">
        <v>570</v>
      </c>
      <c r="L28" s="1488"/>
      <c r="M28" s="1489"/>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87" t="s">
        <v>994</v>
      </c>
      <c r="H43" s="1487"/>
      <c r="I43" s="1487"/>
      <c r="J43" s="880">
        <f>SUM(J29:J42)</f>
        <v>127.55500000000002</v>
      </c>
      <c r="K43" s="874"/>
      <c r="L43" s="874"/>
      <c r="M43" s="881"/>
    </row>
    <row r="45" spans="7:13" ht="14.5">
      <c r="G45" s="1487" t="s">
        <v>2754</v>
      </c>
      <c r="H45" s="1487"/>
      <c r="I45" s="1487"/>
      <c r="J45" s="1487"/>
      <c r="K45" s="1487"/>
      <c r="L45" s="1487"/>
      <c r="M45" s="1487"/>
    </row>
    <row r="46" spans="7:13" ht="14.5">
      <c r="G46" s="1487" t="s">
        <v>1783</v>
      </c>
      <c r="H46" s="1487" t="s">
        <v>1433</v>
      </c>
      <c r="I46" s="1487" t="s">
        <v>1433</v>
      </c>
      <c r="J46" s="875" t="s">
        <v>1439</v>
      </c>
      <c r="K46" s="875" t="s">
        <v>2695</v>
      </c>
      <c r="L46" s="1488" t="s">
        <v>1004</v>
      </c>
      <c r="M46" s="1489" t="s">
        <v>19</v>
      </c>
    </row>
    <row r="47" spans="7:13" ht="14.5">
      <c r="G47" s="1487"/>
      <c r="H47" s="1487"/>
      <c r="I47" s="1487"/>
      <c r="J47" s="875" t="s">
        <v>615</v>
      </c>
      <c r="K47" s="875" t="s">
        <v>570</v>
      </c>
      <c r="L47" s="1488"/>
      <c r="M47" s="1489"/>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87" t="s">
        <v>994</v>
      </c>
      <c r="H53" s="1487"/>
      <c r="I53" s="1487"/>
      <c r="J53" s="880">
        <f>SUM(J48:J52)</f>
        <v>19.635000000000002</v>
      </c>
      <c r="K53" s="874"/>
      <c r="L53" s="874"/>
      <c r="M53" s="881"/>
    </row>
    <row r="55" spans="7:13" ht="14.5">
      <c r="G55" s="1487" t="s">
        <v>2755</v>
      </c>
      <c r="H55" s="1487"/>
      <c r="I55" s="1487"/>
      <c r="J55" s="1487"/>
      <c r="K55" s="1487"/>
      <c r="L55" s="1487"/>
      <c r="M55" s="1487"/>
    </row>
    <row r="56" spans="7:13" ht="14.5">
      <c r="G56" s="1487" t="s">
        <v>1783</v>
      </c>
      <c r="H56" s="1487" t="s">
        <v>1433</v>
      </c>
      <c r="I56" s="1487" t="s">
        <v>1433</v>
      </c>
      <c r="J56" s="875" t="s">
        <v>1439</v>
      </c>
      <c r="K56" s="875" t="s">
        <v>2695</v>
      </c>
      <c r="L56" s="1488" t="s">
        <v>1004</v>
      </c>
      <c r="M56" s="1489" t="s">
        <v>19</v>
      </c>
    </row>
    <row r="57" spans="7:13" ht="14.5">
      <c r="G57" s="1487"/>
      <c r="H57" s="1487"/>
      <c r="I57" s="1487"/>
      <c r="J57" s="875" t="s">
        <v>615</v>
      </c>
      <c r="K57" s="875" t="s">
        <v>570</v>
      </c>
      <c r="L57" s="1488"/>
      <c r="M57" s="1489"/>
    </row>
    <row r="58" spans="7:13" ht="50" customHeight="1">
      <c r="G58" s="884">
        <v>1</v>
      </c>
      <c r="H58" s="884" t="s">
        <v>2756</v>
      </c>
      <c r="I58" s="884" t="s">
        <v>2723</v>
      </c>
      <c r="J58" s="885">
        <v>2.1800000000000002</v>
      </c>
      <c r="K58" s="888" t="s">
        <v>2757</v>
      </c>
      <c r="L58" s="886">
        <v>45930</v>
      </c>
      <c r="M58" s="887"/>
    </row>
    <row r="59" spans="7:13" ht="14.5">
      <c r="G59" s="1487" t="s">
        <v>994</v>
      </c>
      <c r="H59" s="1487"/>
      <c r="I59" s="1487"/>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2" t="s">
        <v>2708</v>
      </c>
      <c r="E2" s="1492"/>
      <c r="F2" s="1492"/>
      <c r="G2" s="1492"/>
      <c r="H2" s="1492"/>
      <c r="I2" s="1492"/>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0" t="s">
        <v>994</v>
      </c>
      <c r="E8" s="1491"/>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90" t="s">
        <v>994</v>
      </c>
      <c r="I8" s="1390"/>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93" t="s">
        <v>994</v>
      </c>
      <c r="B116" s="1493"/>
      <c r="C116" s="1493"/>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502" t="s">
        <v>1917</v>
      </c>
      <c r="B3" s="1502"/>
      <c r="C3" s="1502"/>
      <c r="D3" s="1502"/>
      <c r="E3" s="1502"/>
      <c r="F3" s="1502"/>
      <c r="G3" s="1502"/>
      <c r="H3" s="1502"/>
      <c r="I3" s="901"/>
      <c r="J3" s="1502" t="s">
        <v>1918</v>
      </c>
      <c r="K3" s="1502"/>
      <c r="L3" s="1502"/>
      <c r="M3" s="1502"/>
      <c r="N3" s="1502"/>
      <c r="O3" s="1502"/>
      <c r="P3" s="1502"/>
      <c r="Q3" s="1502"/>
      <c r="R3" s="1502"/>
      <c r="S3" s="1502"/>
      <c r="T3" s="1502"/>
      <c r="U3" s="1502"/>
      <c r="V3" s="1502"/>
      <c r="W3" s="1502"/>
      <c r="X3" s="1502"/>
      <c r="Y3" s="1502"/>
      <c r="Z3" s="1502"/>
      <c r="AA3" s="1502"/>
    </row>
    <row r="4" spans="1:27" s="790" customFormat="1" ht="20" customHeight="1">
      <c r="A4" s="1498" t="s">
        <v>1919</v>
      </c>
      <c r="B4" s="1498" t="s">
        <v>1920</v>
      </c>
      <c r="C4" s="1498" t="s">
        <v>1921</v>
      </c>
      <c r="D4" s="1498" t="s">
        <v>1922</v>
      </c>
      <c r="E4" s="1498" t="s">
        <v>1923</v>
      </c>
      <c r="F4" s="1498" t="s">
        <v>1924</v>
      </c>
      <c r="G4" s="1498" t="s">
        <v>1925</v>
      </c>
      <c r="H4" s="1498"/>
      <c r="I4" s="901"/>
      <c r="J4" s="1498" t="s">
        <v>1919</v>
      </c>
      <c r="K4" s="1498" t="s">
        <v>1920</v>
      </c>
      <c r="L4" s="1498" t="s">
        <v>1921</v>
      </c>
      <c r="M4" s="1498" t="s">
        <v>1000</v>
      </c>
      <c r="N4" s="1498"/>
      <c r="O4" s="1498"/>
      <c r="P4" s="1498"/>
      <c r="Q4" s="1498" t="s">
        <v>1926</v>
      </c>
      <c r="R4" s="1498"/>
      <c r="S4" s="1498"/>
      <c r="T4" s="1498"/>
      <c r="U4" s="1499" t="s">
        <v>1922</v>
      </c>
      <c r="V4" s="1499" t="s">
        <v>1923</v>
      </c>
      <c r="W4" s="1503" t="s">
        <v>1927</v>
      </c>
      <c r="X4" s="1498" t="s">
        <v>1924</v>
      </c>
      <c r="Y4" s="1498" t="s">
        <v>1925</v>
      </c>
      <c r="Z4" s="1498"/>
      <c r="AA4" s="1498" t="s">
        <v>1928</v>
      </c>
    </row>
    <row r="5" spans="1:27" s="790" customFormat="1" ht="12" customHeight="1">
      <c r="A5" s="1498"/>
      <c r="B5" s="1498"/>
      <c r="C5" s="1498"/>
      <c r="D5" s="1498"/>
      <c r="E5" s="1498"/>
      <c r="F5" s="1498"/>
      <c r="G5" s="791" t="s">
        <v>1929</v>
      </c>
      <c r="H5" s="791" t="s">
        <v>1930</v>
      </c>
      <c r="I5" s="901"/>
      <c r="J5" s="1498"/>
      <c r="K5" s="1498"/>
      <c r="L5" s="1498"/>
      <c r="M5" s="789" t="s">
        <v>1931</v>
      </c>
      <c r="N5" s="789" t="s">
        <v>1932</v>
      </c>
      <c r="O5" s="789" t="s">
        <v>1933</v>
      </c>
      <c r="P5" s="789" t="s">
        <v>1934</v>
      </c>
      <c r="Q5" s="789" t="s">
        <v>1931</v>
      </c>
      <c r="R5" s="789" t="s">
        <v>1932</v>
      </c>
      <c r="S5" s="789" t="s">
        <v>1933</v>
      </c>
      <c r="T5" s="789" t="s">
        <v>1934</v>
      </c>
      <c r="U5" s="1499"/>
      <c r="V5" s="1499"/>
      <c r="W5" s="1503"/>
      <c r="X5" s="1498"/>
      <c r="Y5" s="791" t="s">
        <v>1929</v>
      </c>
      <c r="Z5" s="791" t="s">
        <v>1930</v>
      </c>
      <c r="AA5" s="1498"/>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500">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501">
        <v>416.65800000000002</v>
      </c>
      <c r="W256" s="758">
        <v>250.02099999999999</v>
      </c>
      <c r="X256" s="55" t="s">
        <v>2051</v>
      </c>
      <c r="Y256" s="759">
        <v>537906.36100000003</v>
      </c>
      <c r="Z256" s="759">
        <v>3560968.449</v>
      </c>
      <c r="AA256" s="760"/>
    </row>
    <row r="257" spans="1:27">
      <c r="A257" s="904"/>
      <c r="B257" s="55"/>
      <c r="C257" s="55"/>
      <c r="D257" s="55">
        <v>420.52499999999998</v>
      </c>
      <c r="E257" s="1500"/>
      <c r="F257" s="55"/>
      <c r="G257" s="760"/>
      <c r="H257" s="760"/>
      <c r="I257" s="901"/>
      <c r="J257" s="904"/>
      <c r="K257" s="55"/>
      <c r="L257" s="55"/>
      <c r="M257" s="904"/>
      <c r="N257" s="904"/>
      <c r="O257" s="904"/>
      <c r="P257" s="904"/>
      <c r="Q257" s="904"/>
      <c r="R257" s="904"/>
      <c r="S257" s="904"/>
      <c r="T257" s="904"/>
      <c r="U257" s="759">
        <v>416.65800000000002</v>
      </c>
      <c r="V257" s="1501"/>
      <c r="W257" s="758"/>
      <c r="X257" s="55"/>
      <c r="Y257" s="757"/>
      <c r="Z257" s="757"/>
      <c r="AA257" s="765" t="s">
        <v>2052</v>
      </c>
    </row>
    <row r="258" spans="1:27">
      <c r="A258" s="902">
        <f>A256+1</f>
        <v>127</v>
      </c>
      <c r="B258" s="55" t="s">
        <v>2053</v>
      </c>
      <c r="C258" s="55" t="s">
        <v>1402</v>
      </c>
      <c r="D258" s="55"/>
      <c r="E258" s="1500">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501">
        <v>389.27699999999999</v>
      </c>
      <c r="W258" s="758">
        <v>248.53</v>
      </c>
      <c r="X258" s="55" t="s">
        <v>2055</v>
      </c>
      <c r="Y258" s="759">
        <v>538071.47400000005</v>
      </c>
      <c r="Z258" s="759">
        <v>3560585.9029999999</v>
      </c>
      <c r="AA258" s="765"/>
    </row>
    <row r="259" spans="1:27">
      <c r="A259" s="904"/>
      <c r="B259" s="55"/>
      <c r="C259" s="55"/>
      <c r="D259" s="55">
        <v>394.27100000000002</v>
      </c>
      <c r="E259" s="1500"/>
      <c r="F259" s="55"/>
      <c r="G259" s="760"/>
      <c r="H259" s="760"/>
      <c r="I259" s="901"/>
      <c r="J259" s="904"/>
      <c r="K259" s="55"/>
      <c r="L259" s="55"/>
      <c r="M259" s="904"/>
      <c r="N259" s="904"/>
      <c r="O259" s="904"/>
      <c r="P259" s="904"/>
      <c r="Q259" s="904"/>
      <c r="R259" s="904"/>
      <c r="S259" s="904"/>
      <c r="T259" s="904"/>
      <c r="U259" s="759">
        <v>389.27699999999999</v>
      </c>
      <c r="V259" s="1501"/>
      <c r="W259" s="758"/>
      <c r="X259" s="55"/>
      <c r="Y259" s="757"/>
      <c r="Z259" s="757"/>
      <c r="AA259" s="765" t="s">
        <v>2056</v>
      </c>
    </row>
    <row r="260" spans="1:27">
      <c r="A260" s="902">
        <f>A258+1</f>
        <v>128</v>
      </c>
      <c r="B260" s="55" t="s">
        <v>2057</v>
      </c>
      <c r="C260" s="55" t="s">
        <v>1996</v>
      </c>
      <c r="D260" s="55"/>
      <c r="E260" s="1500">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501">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500"/>
      <c r="F261" s="55"/>
      <c r="G261" s="760"/>
      <c r="H261" s="760"/>
      <c r="I261" s="901"/>
      <c r="J261" s="904"/>
      <c r="K261" s="55"/>
      <c r="L261" s="55"/>
      <c r="M261" s="904"/>
      <c r="N261" s="904"/>
      <c r="O261" s="904"/>
      <c r="P261" s="904"/>
      <c r="Q261" s="904"/>
      <c r="R261" s="904"/>
      <c r="S261" s="904"/>
      <c r="T261" s="904"/>
      <c r="U261" s="759">
        <v>384.15100000000001</v>
      </c>
      <c r="V261" s="1501"/>
      <c r="W261" s="758"/>
      <c r="X261" s="55"/>
      <c r="Y261" s="757"/>
      <c r="Z261" s="757"/>
      <c r="AA261" s="765" t="s">
        <v>2060</v>
      </c>
    </row>
    <row r="262" spans="1:27">
      <c r="A262" s="902">
        <f>A260+1</f>
        <v>129</v>
      </c>
      <c r="B262" s="55" t="s">
        <v>702</v>
      </c>
      <c r="C262" s="55" t="s">
        <v>62</v>
      </c>
      <c r="D262" s="55"/>
      <c r="E262" s="1500"/>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501"/>
      <c r="W262" s="758">
        <v>247.77</v>
      </c>
      <c r="X262" s="55"/>
      <c r="Y262" s="759">
        <v>537931.255</v>
      </c>
      <c r="Z262" s="759">
        <v>3559868.8859999999</v>
      </c>
      <c r="AA262" s="765"/>
    </row>
    <row r="263" spans="1:27">
      <c r="A263" s="904"/>
      <c r="B263" s="55"/>
      <c r="C263" s="55"/>
      <c r="D263" s="55">
        <v>409.30599999999998</v>
      </c>
      <c r="E263" s="1500"/>
      <c r="F263" s="55"/>
      <c r="G263" s="760"/>
      <c r="H263" s="760"/>
      <c r="I263" s="901"/>
      <c r="J263" s="904"/>
      <c r="K263" s="55"/>
      <c r="L263" s="55"/>
      <c r="M263" s="904"/>
      <c r="N263" s="904"/>
      <c r="O263" s="904"/>
      <c r="P263" s="904"/>
      <c r="Q263" s="904"/>
      <c r="R263" s="904"/>
      <c r="S263" s="904"/>
      <c r="T263" s="904"/>
      <c r="U263" s="759">
        <v>409.3</v>
      </c>
      <c r="V263" s="1501"/>
      <c r="W263" s="758"/>
      <c r="X263" s="55"/>
      <c r="Y263" s="757"/>
      <c r="Z263" s="757"/>
      <c r="AA263" s="765" t="s">
        <v>2061</v>
      </c>
    </row>
    <row r="264" spans="1:27">
      <c r="A264" s="902">
        <f>A262+1</f>
        <v>130</v>
      </c>
      <c r="B264" s="55" t="s">
        <v>2062</v>
      </c>
      <c r="C264" s="55" t="s">
        <v>1277</v>
      </c>
      <c r="D264" s="55"/>
      <c r="E264" s="1500"/>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501"/>
      <c r="W264" s="758">
        <v>247.416</v>
      </c>
      <c r="X264" s="55" t="s">
        <v>2064</v>
      </c>
      <c r="Y264" s="759">
        <v>537724.41799999995</v>
      </c>
      <c r="Z264" s="759">
        <v>3559515.693</v>
      </c>
      <c r="AA264" s="765"/>
    </row>
    <row r="265" spans="1:27">
      <c r="A265" s="904"/>
      <c r="B265" s="55"/>
      <c r="C265" s="55"/>
      <c r="D265" s="55">
        <v>409.72</v>
      </c>
      <c r="E265" s="1500">
        <f>D265+D267+D269+D271+D273</f>
        <v>1906.1019999999999</v>
      </c>
      <c r="F265" s="55"/>
      <c r="G265" s="760"/>
      <c r="H265" s="760"/>
      <c r="I265" s="901"/>
      <c r="J265" s="904"/>
      <c r="K265" s="55"/>
      <c r="L265" s="55"/>
      <c r="M265" s="904"/>
      <c r="N265" s="904"/>
      <c r="O265" s="904"/>
      <c r="P265" s="904"/>
      <c r="Q265" s="904"/>
      <c r="R265" s="904"/>
      <c r="S265" s="904"/>
      <c r="T265" s="904"/>
      <c r="U265" s="759">
        <v>409.72</v>
      </c>
      <c r="V265" s="1501">
        <f>U265+U267+U269+U271+U273</f>
        <v>1906.1019999999999</v>
      </c>
      <c r="W265" s="758"/>
      <c r="X265" s="55"/>
      <c r="Y265" s="757"/>
      <c r="Z265" s="757"/>
      <c r="AA265" s="55" t="s">
        <v>2065</v>
      </c>
    </row>
    <row r="266" spans="1:27">
      <c r="A266" s="902">
        <f>A264+1</f>
        <v>131</v>
      </c>
      <c r="B266" s="55" t="s">
        <v>753</v>
      </c>
      <c r="C266" s="55" t="s">
        <v>62</v>
      </c>
      <c r="D266" s="55"/>
      <c r="E266" s="1500"/>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501"/>
      <c r="W266" s="758">
        <v>247.16399999999999</v>
      </c>
      <c r="X266" s="55"/>
      <c r="Y266" s="759">
        <v>537383.73499999999</v>
      </c>
      <c r="Z266" s="759">
        <v>3559288.085</v>
      </c>
      <c r="AA266" s="765"/>
    </row>
    <row r="267" spans="1:27">
      <c r="A267" s="904"/>
      <c r="B267" s="55"/>
      <c r="C267" s="55"/>
      <c r="D267" s="55">
        <v>406.73200000000003</v>
      </c>
      <c r="E267" s="1500"/>
      <c r="F267" s="55"/>
      <c r="G267" s="760"/>
      <c r="H267" s="760"/>
      <c r="I267" s="901"/>
      <c r="J267" s="904"/>
      <c r="K267" s="55"/>
      <c r="L267" s="55"/>
      <c r="M267" s="904"/>
      <c r="N267" s="904"/>
      <c r="O267" s="904"/>
      <c r="P267" s="904"/>
      <c r="Q267" s="904"/>
      <c r="R267" s="904"/>
      <c r="S267" s="904"/>
      <c r="T267" s="904"/>
      <c r="U267" s="759">
        <v>406.73200000000003</v>
      </c>
      <c r="V267" s="1501"/>
      <c r="W267" s="758"/>
      <c r="X267" s="55"/>
      <c r="Y267" s="757"/>
      <c r="Z267" s="757"/>
      <c r="AA267" s="765" t="s">
        <v>2066</v>
      </c>
    </row>
    <row r="268" spans="1:27">
      <c r="A268" s="902">
        <f>A266+1</f>
        <v>132</v>
      </c>
      <c r="B268" s="55" t="s">
        <v>761</v>
      </c>
      <c r="C268" s="55" t="s">
        <v>62</v>
      </c>
      <c r="D268" s="55"/>
      <c r="E268" s="1500"/>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501"/>
      <c r="W268" s="758">
        <v>246.60300000000001</v>
      </c>
      <c r="X268" s="55"/>
      <c r="Y268" s="759">
        <v>537045.53599999996</v>
      </c>
      <c r="Z268" s="759">
        <v>3559062.1379999998</v>
      </c>
      <c r="AA268" s="765"/>
    </row>
    <row r="269" spans="1:27">
      <c r="A269" s="904"/>
      <c r="B269" s="55"/>
      <c r="C269" s="55"/>
      <c r="D269" s="55">
        <v>389.91300000000001</v>
      </c>
      <c r="E269" s="1500"/>
      <c r="F269" s="55"/>
      <c r="G269" s="760"/>
      <c r="H269" s="760"/>
      <c r="I269" s="901"/>
      <c r="J269" s="904"/>
      <c r="K269" s="55"/>
      <c r="L269" s="55"/>
      <c r="M269" s="904"/>
      <c r="N269" s="904"/>
      <c r="O269" s="904"/>
      <c r="P269" s="904"/>
      <c r="Q269" s="904"/>
      <c r="R269" s="904"/>
      <c r="S269" s="904"/>
      <c r="T269" s="904"/>
      <c r="U269" s="759">
        <v>404.91300000000001</v>
      </c>
      <c r="V269" s="1501"/>
      <c r="W269" s="758"/>
      <c r="X269" s="55"/>
      <c r="Y269" s="757"/>
      <c r="Z269" s="757"/>
      <c r="AA269" s="765" t="s">
        <v>2067</v>
      </c>
    </row>
    <row r="270" spans="1:27">
      <c r="A270" s="902">
        <f>A268+1</f>
        <v>133</v>
      </c>
      <c r="B270" s="55" t="s">
        <v>735</v>
      </c>
      <c r="C270" s="55" t="s">
        <v>62</v>
      </c>
      <c r="D270" s="55"/>
      <c r="E270" s="1500"/>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501"/>
      <c r="W270" s="758">
        <v>246.5</v>
      </c>
      <c r="X270" s="55"/>
      <c r="Y270" s="759">
        <v>536708.84900000005</v>
      </c>
      <c r="Z270" s="759">
        <v>3558837.2009999999</v>
      </c>
      <c r="AA270" s="765"/>
    </row>
    <row r="271" spans="1:27">
      <c r="A271" s="904"/>
      <c r="B271" s="55"/>
      <c r="C271" s="55"/>
      <c r="D271" s="55">
        <v>325.56299999999999</v>
      </c>
      <c r="E271" s="1500"/>
      <c r="F271" s="55"/>
      <c r="G271" s="760"/>
      <c r="H271" s="760"/>
      <c r="I271" s="901"/>
      <c r="J271" s="904"/>
      <c r="K271" s="55"/>
      <c r="L271" s="55"/>
      <c r="M271" s="904"/>
      <c r="N271" s="904"/>
      <c r="O271" s="904"/>
      <c r="P271" s="904"/>
      <c r="Q271" s="904"/>
      <c r="R271" s="904"/>
      <c r="S271" s="904"/>
      <c r="T271" s="904"/>
      <c r="U271" s="759">
        <v>285.56299999999999</v>
      </c>
      <c r="V271" s="1501"/>
      <c r="W271" s="758"/>
      <c r="X271" s="55"/>
      <c r="Y271" s="757"/>
      <c r="Z271" s="757"/>
      <c r="AA271" s="765" t="s">
        <v>2068</v>
      </c>
    </row>
    <row r="272" spans="1:27">
      <c r="A272" s="902">
        <f>A270+1</f>
        <v>134</v>
      </c>
      <c r="B272" s="55" t="s">
        <v>746</v>
      </c>
      <c r="C272" s="55" t="s">
        <v>53</v>
      </c>
      <c r="D272" s="55"/>
      <c r="E272" s="1500"/>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501"/>
      <c r="W272" s="758">
        <v>247.63</v>
      </c>
      <c r="X272" s="55"/>
      <c r="Y272" s="759">
        <v>536471.402</v>
      </c>
      <c r="Z272" s="759">
        <v>3558678.5649999999</v>
      </c>
      <c r="AA272" s="765"/>
    </row>
    <row r="273" spans="1:27">
      <c r="A273" s="904"/>
      <c r="B273" s="55"/>
      <c r="C273" s="55"/>
      <c r="D273" s="55">
        <v>374.17399999999998</v>
      </c>
      <c r="E273" s="1500"/>
      <c r="F273" s="55"/>
      <c r="G273" s="760"/>
      <c r="H273" s="760"/>
      <c r="I273" s="901"/>
      <c r="J273" s="904"/>
      <c r="K273" s="55"/>
      <c r="L273" s="55"/>
      <c r="M273" s="904"/>
      <c r="N273" s="904"/>
      <c r="O273" s="904"/>
      <c r="P273" s="904"/>
      <c r="Q273" s="904"/>
      <c r="R273" s="904"/>
      <c r="S273" s="904"/>
      <c r="T273" s="904"/>
      <c r="U273" s="759">
        <v>399.17399999999998</v>
      </c>
      <c r="V273" s="1501"/>
      <c r="W273" s="758"/>
      <c r="X273" s="55"/>
      <c r="Y273" s="757"/>
      <c r="Z273" s="757"/>
      <c r="AA273" s="765" t="s">
        <v>2069</v>
      </c>
    </row>
    <row r="274" spans="1:27">
      <c r="A274" s="902">
        <f>A272+1</f>
        <v>135</v>
      </c>
      <c r="B274" s="55" t="s">
        <v>2070</v>
      </c>
      <c r="C274" s="55" t="s">
        <v>1936</v>
      </c>
      <c r="D274" s="55"/>
      <c r="E274" s="1500">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501">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500"/>
      <c r="F275" s="55"/>
      <c r="G275" s="760"/>
      <c r="H275" s="760"/>
      <c r="I275" s="901"/>
      <c r="J275" s="904"/>
      <c r="K275" s="55"/>
      <c r="L275" s="55"/>
      <c r="M275" s="904"/>
      <c r="N275" s="904"/>
      <c r="O275" s="904"/>
      <c r="P275" s="904"/>
      <c r="Q275" s="904"/>
      <c r="R275" s="904"/>
      <c r="S275" s="904"/>
      <c r="T275" s="904"/>
      <c r="U275" s="759">
        <v>343.78399999999999</v>
      </c>
      <c r="V275" s="1501"/>
      <c r="W275" s="758"/>
      <c r="X275" s="55"/>
      <c r="Y275" s="757"/>
      <c r="Z275" s="757"/>
      <c r="AA275" s="765" t="s">
        <v>2073</v>
      </c>
    </row>
    <row r="276" spans="1:27">
      <c r="A276" s="902">
        <f>A274+1</f>
        <v>136</v>
      </c>
      <c r="B276" s="55" t="s">
        <v>554</v>
      </c>
      <c r="C276" s="55" t="s">
        <v>76</v>
      </c>
      <c r="D276" s="55"/>
      <c r="E276" s="1500"/>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501"/>
      <c r="W276" s="758">
        <v>246.804</v>
      </c>
      <c r="X276" s="55"/>
      <c r="Y276" s="759">
        <v>536041.32900000003</v>
      </c>
      <c r="Z276" s="759">
        <v>3558127.3429999999</v>
      </c>
      <c r="AA276" s="765"/>
    </row>
    <row r="277" spans="1:27">
      <c r="A277" s="904"/>
      <c r="B277" s="55"/>
      <c r="C277" s="55"/>
      <c r="D277" s="55">
        <v>313.06299999999999</v>
      </c>
      <c r="E277" s="1500"/>
      <c r="F277" s="55"/>
      <c r="G277" s="760"/>
      <c r="H277" s="760"/>
      <c r="I277" s="901"/>
      <c r="J277" s="904"/>
      <c r="K277" s="55"/>
      <c r="L277" s="55"/>
      <c r="M277" s="904"/>
      <c r="N277" s="904"/>
      <c r="O277" s="904"/>
      <c r="P277" s="904"/>
      <c r="Q277" s="904"/>
      <c r="R277" s="904"/>
      <c r="S277" s="904"/>
      <c r="T277" s="904"/>
      <c r="U277" s="759">
        <v>313.06299999999999</v>
      </c>
      <c r="V277" s="1501"/>
      <c r="W277" s="758"/>
      <c r="X277" s="55"/>
      <c r="Y277" s="757"/>
      <c r="Z277" s="757"/>
      <c r="AA277" s="765" t="s">
        <v>2074</v>
      </c>
    </row>
    <row r="278" spans="1:27">
      <c r="A278" s="902">
        <f>A276+1</f>
        <v>137</v>
      </c>
      <c r="B278" s="55" t="s">
        <v>125</v>
      </c>
      <c r="C278" s="55" t="s">
        <v>76</v>
      </c>
      <c r="D278" s="55"/>
      <c r="E278" s="1500"/>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501"/>
      <c r="W278" s="758">
        <v>246.65299999999999</v>
      </c>
      <c r="X278" s="55"/>
      <c r="Y278" s="759">
        <v>535951.94099999999</v>
      </c>
      <c r="Z278" s="759">
        <v>3557827.3130000001</v>
      </c>
      <c r="AA278" s="765"/>
    </row>
    <row r="279" spans="1:27">
      <c r="A279" s="904"/>
      <c r="B279" s="55"/>
      <c r="C279" s="55"/>
      <c r="D279" s="55">
        <v>325.52499999999998</v>
      </c>
      <c r="E279" s="1500"/>
      <c r="F279" s="55"/>
      <c r="G279" s="760"/>
      <c r="H279" s="760"/>
      <c r="I279" s="901"/>
      <c r="J279" s="904"/>
      <c r="K279" s="55"/>
      <c r="L279" s="55"/>
      <c r="M279" s="904"/>
      <c r="N279" s="904"/>
      <c r="O279" s="904"/>
      <c r="P279" s="904"/>
      <c r="Q279" s="904"/>
      <c r="R279" s="904"/>
      <c r="S279" s="904"/>
      <c r="T279" s="904"/>
      <c r="U279" s="759">
        <v>325.52499999999998</v>
      </c>
      <c r="V279" s="1501"/>
      <c r="W279" s="758"/>
      <c r="X279" s="55"/>
      <c r="Y279" s="757"/>
      <c r="Z279" s="757"/>
      <c r="AA279" s="765" t="s">
        <v>2075</v>
      </c>
    </row>
    <row r="280" spans="1:27">
      <c r="A280" s="902">
        <f>A278+1</f>
        <v>138</v>
      </c>
      <c r="B280" s="55" t="s">
        <v>2076</v>
      </c>
      <c r="C280" s="55" t="s">
        <v>1319</v>
      </c>
      <c r="D280" s="55"/>
      <c r="E280" s="1500">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501">
        <v>406.44299999999998</v>
      </c>
      <c r="W280" s="758">
        <v>246.50399999999999</v>
      </c>
      <c r="X280" s="55" t="s">
        <v>2078</v>
      </c>
      <c r="Y280" s="759">
        <v>535858.99600000004</v>
      </c>
      <c r="Z280" s="759">
        <v>3557515.3390000002</v>
      </c>
      <c r="AA280" s="765"/>
    </row>
    <row r="281" spans="1:27">
      <c r="A281" s="904"/>
      <c r="B281" s="55"/>
      <c r="C281" s="55"/>
      <c r="D281" s="55">
        <v>406.44299999999998</v>
      </c>
      <c r="E281" s="1500"/>
      <c r="F281" s="55"/>
      <c r="G281" s="760"/>
      <c r="H281" s="760"/>
      <c r="I281" s="901"/>
      <c r="J281" s="904"/>
      <c r="K281" s="55"/>
      <c r="L281" s="55"/>
      <c r="M281" s="904"/>
      <c r="N281" s="904"/>
      <c r="O281" s="904"/>
      <c r="P281" s="904"/>
      <c r="Q281" s="904"/>
      <c r="R281" s="904"/>
      <c r="S281" s="904"/>
      <c r="T281" s="904"/>
      <c r="U281" s="759">
        <v>406.44299999999998</v>
      </c>
      <c r="V281" s="1501"/>
      <c r="W281" s="758"/>
      <c r="X281" s="55"/>
      <c r="Y281" s="757"/>
      <c r="Z281" s="757"/>
      <c r="AA281" s="765" t="s">
        <v>2079</v>
      </c>
    </row>
    <row r="282" spans="1:27">
      <c r="A282" s="902">
        <f>A280+1</f>
        <v>139</v>
      </c>
      <c r="B282" s="55" t="s">
        <v>2080</v>
      </c>
      <c r="C282" s="55" t="s">
        <v>1936</v>
      </c>
      <c r="D282" s="55"/>
      <c r="E282" s="1500"/>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501"/>
      <c r="W282" s="758">
        <v>245.26400000000001</v>
      </c>
      <c r="X282" s="55" t="s">
        <v>2082</v>
      </c>
      <c r="Y282" s="759">
        <v>535592.84400000004</v>
      </c>
      <c r="Z282" s="759">
        <v>3557208.16</v>
      </c>
      <c r="AA282" s="765"/>
    </row>
    <row r="283" spans="1:27">
      <c r="A283" s="904"/>
      <c r="B283" s="55"/>
      <c r="C283" s="55"/>
      <c r="D283" s="55">
        <v>393.08</v>
      </c>
      <c r="E283" s="1500">
        <f>D283+D285</f>
        <v>788.03899999999999</v>
      </c>
      <c r="F283" s="55"/>
      <c r="G283" s="760"/>
      <c r="H283" s="760"/>
      <c r="I283" s="901"/>
      <c r="J283" s="904"/>
      <c r="K283" s="55"/>
      <c r="L283" s="55"/>
      <c r="M283" s="904"/>
      <c r="N283" s="904"/>
      <c r="O283" s="904"/>
      <c r="P283" s="904"/>
      <c r="Q283" s="904"/>
      <c r="R283" s="904"/>
      <c r="S283" s="904"/>
      <c r="T283" s="904"/>
      <c r="U283" s="759">
        <v>423.08100000000002</v>
      </c>
      <c r="V283" s="1501">
        <f>U283+U285</f>
        <v>788.03899999999999</v>
      </c>
      <c r="W283" s="758"/>
      <c r="X283" s="55"/>
      <c r="Y283" s="757"/>
      <c r="Z283" s="757"/>
      <c r="AA283" s="765" t="s">
        <v>2083</v>
      </c>
    </row>
    <row r="284" spans="1:27">
      <c r="A284" s="902">
        <f>A282+1</f>
        <v>140</v>
      </c>
      <c r="B284" s="55" t="s">
        <v>401</v>
      </c>
      <c r="C284" s="55" t="s">
        <v>53</v>
      </c>
      <c r="D284" s="55"/>
      <c r="E284" s="1500"/>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501"/>
      <c r="W284" s="758">
        <v>245.75899999999999</v>
      </c>
      <c r="X284" s="55"/>
      <c r="Y284" s="759">
        <v>535638.93599999999</v>
      </c>
      <c r="Z284" s="759">
        <v>3556787.5970000001</v>
      </c>
      <c r="AA284" s="765"/>
    </row>
    <row r="285" spans="1:27">
      <c r="A285" s="904"/>
      <c r="B285" s="55"/>
      <c r="C285" s="55"/>
      <c r="D285" s="55">
        <v>394.959</v>
      </c>
      <c r="E285" s="1500"/>
      <c r="F285" s="55"/>
      <c r="G285" s="760"/>
      <c r="H285" s="760"/>
      <c r="I285" s="901"/>
      <c r="J285" s="904"/>
      <c r="K285" s="55"/>
      <c r="L285" s="55"/>
      <c r="M285" s="904"/>
      <c r="N285" s="904"/>
      <c r="O285" s="904"/>
      <c r="P285" s="904"/>
      <c r="Q285" s="904"/>
      <c r="R285" s="904"/>
      <c r="S285" s="904"/>
      <c r="T285" s="904"/>
      <c r="U285" s="759">
        <v>364.95800000000003</v>
      </c>
      <c r="V285" s="1501"/>
      <c r="W285" s="758"/>
      <c r="X285" s="55"/>
      <c r="Y285" s="757"/>
      <c r="Z285" s="757"/>
      <c r="AA285" s="765" t="s">
        <v>2084</v>
      </c>
    </row>
    <row r="286" spans="1:27">
      <c r="A286" s="902">
        <f>A284+1</f>
        <v>141</v>
      </c>
      <c r="B286" s="55" t="s">
        <v>2085</v>
      </c>
      <c r="C286" s="55" t="s">
        <v>1935</v>
      </c>
      <c r="D286" s="55"/>
      <c r="E286" s="1500">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501">
        <f>U287+U289</f>
        <v>757.57500000000005</v>
      </c>
      <c r="W286" s="758">
        <v>245.81899999999999</v>
      </c>
      <c r="X286" s="55" t="s">
        <v>2087</v>
      </c>
      <c r="Y286" s="759">
        <v>535678.696</v>
      </c>
      <c r="Z286" s="759">
        <v>3556424.8110000002</v>
      </c>
      <c r="AA286" s="765"/>
    </row>
    <row r="287" spans="1:27">
      <c r="A287" s="904"/>
      <c r="B287" s="55"/>
      <c r="C287" s="55"/>
      <c r="D287" s="55">
        <v>380.94900000000001</v>
      </c>
      <c r="E287" s="1500"/>
      <c r="F287" s="55"/>
      <c r="G287" s="760"/>
      <c r="H287" s="760"/>
      <c r="I287" s="901"/>
      <c r="J287" s="904"/>
      <c r="K287" s="55"/>
      <c r="L287" s="55"/>
      <c r="M287" s="904"/>
      <c r="N287" s="904"/>
      <c r="O287" s="904"/>
      <c r="P287" s="904"/>
      <c r="Q287" s="904"/>
      <c r="R287" s="904"/>
      <c r="S287" s="904"/>
      <c r="T287" s="904"/>
      <c r="U287" s="759">
        <v>380.94900000000001</v>
      </c>
      <c r="V287" s="1501"/>
      <c r="W287" s="758"/>
      <c r="X287" s="55"/>
      <c r="Y287" s="757"/>
      <c r="Z287" s="757"/>
      <c r="AA287" s="765" t="s">
        <v>2088</v>
      </c>
    </row>
    <row r="288" spans="1:27">
      <c r="A288" s="902">
        <f>A286+1</f>
        <v>142</v>
      </c>
      <c r="B288" s="55" t="s">
        <v>219</v>
      </c>
      <c r="C288" s="55" t="s">
        <v>76</v>
      </c>
      <c r="D288" s="55"/>
      <c r="E288" s="1500"/>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501"/>
      <c r="W288" s="758">
        <v>245.47800000000001</v>
      </c>
      <c r="X288" s="55"/>
      <c r="Y288" s="759">
        <v>535775.66099999996</v>
      </c>
      <c r="Z288" s="759">
        <v>3556056.409</v>
      </c>
      <c r="AA288" s="765"/>
    </row>
    <row r="289" spans="1:27">
      <c r="A289" s="904"/>
      <c r="B289" s="55"/>
      <c r="C289" s="55"/>
      <c r="D289" s="55">
        <v>376.62599999999998</v>
      </c>
      <c r="E289" s="1500"/>
      <c r="F289" s="55"/>
      <c r="G289" s="760"/>
      <c r="H289" s="760"/>
      <c r="I289" s="901"/>
      <c r="J289" s="904"/>
      <c r="K289" s="55"/>
      <c r="L289" s="55"/>
      <c r="M289" s="904"/>
      <c r="N289" s="904"/>
      <c r="O289" s="904"/>
      <c r="P289" s="904"/>
      <c r="Q289" s="904"/>
      <c r="R289" s="904"/>
      <c r="S289" s="904"/>
      <c r="T289" s="904"/>
      <c r="U289" s="759">
        <v>376.62599999999998</v>
      </c>
      <c r="V289" s="1501"/>
      <c r="W289" s="758"/>
      <c r="X289" s="55"/>
      <c r="Y289" s="757"/>
      <c r="Z289" s="757"/>
      <c r="AA289" s="765" t="s">
        <v>2090</v>
      </c>
    </row>
    <row r="290" spans="1:27">
      <c r="A290" s="902">
        <f>A288+1</f>
        <v>143</v>
      </c>
      <c r="B290" s="55" t="s">
        <v>2091</v>
      </c>
      <c r="C290" s="55" t="s">
        <v>1277</v>
      </c>
      <c r="D290" s="55"/>
      <c r="E290" s="1500">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501">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500"/>
      <c r="F291" s="764"/>
      <c r="G291" s="760"/>
      <c r="H291" s="760"/>
      <c r="I291" s="901"/>
      <c r="J291" s="904"/>
      <c r="K291" s="55"/>
      <c r="L291" s="55"/>
      <c r="M291" s="904"/>
      <c r="N291" s="904"/>
      <c r="O291" s="904"/>
      <c r="P291" s="904"/>
      <c r="Q291" s="904"/>
      <c r="R291" s="904"/>
      <c r="S291" s="904"/>
      <c r="T291" s="904"/>
      <c r="U291" s="759">
        <v>299.077</v>
      </c>
      <c r="V291" s="1501"/>
      <c r="W291" s="758"/>
      <c r="X291" s="55"/>
      <c r="Y291" s="757"/>
      <c r="Z291" s="757"/>
      <c r="AA291" s="765" t="s">
        <v>2088</v>
      </c>
    </row>
    <row r="292" spans="1:27">
      <c r="A292" s="902">
        <f>A290+1</f>
        <v>144</v>
      </c>
      <c r="B292" s="55" t="s">
        <v>170</v>
      </c>
      <c r="C292" s="55" t="s">
        <v>76</v>
      </c>
      <c r="D292" s="55"/>
      <c r="E292" s="1500"/>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501"/>
      <c r="W292" s="758">
        <v>245.05</v>
      </c>
      <c r="X292" s="55"/>
      <c r="Y292" s="759">
        <v>535834.22199999995</v>
      </c>
      <c r="Z292" s="759">
        <v>3555395.446</v>
      </c>
      <c r="AA292" s="765"/>
    </row>
    <row r="293" spans="1:27">
      <c r="A293" s="904"/>
      <c r="B293" s="55"/>
      <c r="C293" s="55"/>
      <c r="D293" s="55">
        <v>248.86600000000001</v>
      </c>
      <c r="E293" s="1500"/>
      <c r="F293" s="764"/>
      <c r="G293" s="760"/>
      <c r="H293" s="760"/>
      <c r="I293" s="901"/>
      <c r="J293" s="904"/>
      <c r="K293" s="55"/>
      <c r="L293" s="55"/>
      <c r="M293" s="904"/>
      <c r="N293" s="904"/>
      <c r="O293" s="904"/>
      <c r="P293" s="904"/>
      <c r="Q293" s="904"/>
      <c r="R293" s="904"/>
      <c r="S293" s="904"/>
      <c r="T293" s="904"/>
      <c r="U293" s="759">
        <v>264.84199999999998</v>
      </c>
      <c r="V293" s="1501"/>
      <c r="W293" s="758"/>
      <c r="X293" s="55"/>
      <c r="Y293" s="757"/>
      <c r="Z293" s="757"/>
      <c r="AA293" s="765" t="s">
        <v>2093</v>
      </c>
    </row>
    <row r="294" spans="1:27">
      <c r="A294" s="902">
        <f>A292+1</f>
        <v>145</v>
      </c>
      <c r="B294" s="55" t="s">
        <v>2094</v>
      </c>
      <c r="C294" s="55" t="s">
        <v>1269</v>
      </c>
      <c r="D294" s="55"/>
      <c r="E294" s="1500">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501">
        <f>U295+U297+U299</f>
        <v>1081.2330000000002</v>
      </c>
      <c r="W294" s="758">
        <v>244.83</v>
      </c>
      <c r="X294" s="55" t="s">
        <v>2096</v>
      </c>
      <c r="Y294" s="759">
        <v>535801.18799999997</v>
      </c>
      <c r="Z294" s="759">
        <v>3555132.673</v>
      </c>
      <c r="AA294" s="765"/>
    </row>
    <row r="295" spans="1:27">
      <c r="A295" s="904"/>
      <c r="B295" s="55"/>
      <c r="C295" s="55"/>
      <c r="D295" s="55">
        <v>380.06799999999998</v>
      </c>
      <c r="E295" s="1500"/>
      <c r="F295" s="764"/>
      <c r="G295" s="760"/>
      <c r="H295" s="760"/>
      <c r="I295" s="901"/>
      <c r="J295" s="904"/>
      <c r="K295" s="55"/>
      <c r="L295" s="55"/>
      <c r="M295" s="904"/>
      <c r="N295" s="904"/>
      <c r="O295" s="904"/>
      <c r="P295" s="904"/>
      <c r="Q295" s="904"/>
      <c r="R295" s="904"/>
      <c r="S295" s="904"/>
      <c r="T295" s="904"/>
      <c r="U295" s="759">
        <v>364.06400000000002</v>
      </c>
      <c r="V295" s="1501"/>
      <c r="W295" s="758"/>
      <c r="X295" s="55"/>
      <c r="Y295" s="757"/>
      <c r="Z295" s="757"/>
      <c r="AA295" s="765" t="s">
        <v>2097</v>
      </c>
    </row>
    <row r="296" spans="1:27">
      <c r="A296" s="902">
        <f>A294+1</f>
        <v>146</v>
      </c>
      <c r="B296" s="55" t="s">
        <v>229</v>
      </c>
      <c r="C296" s="55" t="s">
        <v>76</v>
      </c>
      <c r="D296" s="55"/>
      <c r="E296" s="1500"/>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501"/>
      <c r="W296" s="758">
        <v>244.34700000000001</v>
      </c>
      <c r="X296" s="55"/>
      <c r="Y296" s="759">
        <v>535725.26500000001</v>
      </c>
      <c r="Z296" s="759">
        <v>3554776.6129999999</v>
      </c>
      <c r="AA296" s="765"/>
    </row>
    <row r="297" spans="1:27">
      <c r="A297" s="904"/>
      <c r="B297" s="55"/>
      <c r="C297" s="55"/>
      <c r="D297" s="55">
        <v>319.18400000000003</v>
      </c>
      <c r="E297" s="1500"/>
      <c r="F297" s="764"/>
      <c r="G297" s="760"/>
      <c r="H297" s="760"/>
      <c r="I297" s="901"/>
      <c r="J297" s="904"/>
      <c r="K297" s="55"/>
      <c r="L297" s="55"/>
      <c r="M297" s="904"/>
      <c r="N297" s="904"/>
      <c r="O297" s="904"/>
      <c r="P297" s="904"/>
      <c r="Q297" s="904"/>
      <c r="R297" s="904"/>
      <c r="S297" s="904"/>
      <c r="T297" s="904"/>
      <c r="U297" s="759">
        <v>319.18400000000003</v>
      </c>
      <c r="V297" s="1501"/>
      <c r="W297" s="758"/>
      <c r="X297" s="55"/>
      <c r="Y297" s="757"/>
      <c r="Z297" s="757"/>
      <c r="AA297" s="765" t="s">
        <v>2088</v>
      </c>
    </row>
    <row r="298" spans="1:27">
      <c r="A298" s="902">
        <f>A296+1</f>
        <v>147</v>
      </c>
      <c r="B298" s="55" t="s">
        <v>106</v>
      </c>
      <c r="C298" s="55" t="s">
        <v>76</v>
      </c>
      <c r="D298" s="55"/>
      <c r="E298" s="1500"/>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501"/>
      <c r="W298" s="758">
        <v>244.154</v>
      </c>
      <c r="X298" s="55"/>
      <c r="Y298" s="759">
        <v>535658.701</v>
      </c>
      <c r="Z298" s="759">
        <v>3554464.4470000002</v>
      </c>
      <c r="AA298" s="908"/>
    </row>
    <row r="299" spans="1:27">
      <c r="A299" s="904"/>
      <c r="B299" s="55"/>
      <c r="C299" s="55"/>
      <c r="D299" s="55">
        <v>397.98399999999998</v>
      </c>
      <c r="E299" s="1500"/>
      <c r="F299" s="764"/>
      <c r="G299" s="760"/>
      <c r="H299" s="760"/>
      <c r="I299" s="901"/>
      <c r="J299" s="904"/>
      <c r="K299" s="55"/>
      <c r="L299" s="55"/>
      <c r="M299" s="904"/>
      <c r="N299" s="904"/>
      <c r="O299" s="904"/>
      <c r="P299" s="904"/>
      <c r="Q299" s="904"/>
      <c r="R299" s="904"/>
      <c r="S299" s="904"/>
      <c r="T299" s="904"/>
      <c r="U299" s="759">
        <v>397.98500000000001</v>
      </c>
      <c r="V299" s="1501"/>
      <c r="W299" s="758"/>
      <c r="X299" s="55"/>
      <c r="Y299" s="757"/>
      <c r="Z299" s="757"/>
      <c r="AA299" s="765" t="s">
        <v>2098</v>
      </c>
    </row>
    <row r="300" spans="1:27">
      <c r="A300" s="902">
        <f>A298+1</f>
        <v>148</v>
      </c>
      <c r="B300" s="55" t="s">
        <v>2099</v>
      </c>
      <c r="C300" s="55" t="s">
        <v>1978</v>
      </c>
      <c r="D300" s="55"/>
      <c r="E300" s="1500">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501">
        <v>450.85899999999998</v>
      </c>
      <c r="W300" s="758">
        <v>244.07400000000001</v>
      </c>
      <c r="X300" s="55" t="s">
        <v>2101</v>
      </c>
      <c r="Y300" s="759">
        <v>535575.70400000003</v>
      </c>
      <c r="Z300" s="759">
        <v>3554075.213</v>
      </c>
      <c r="AA300" s="765"/>
    </row>
    <row r="301" spans="1:27">
      <c r="A301" s="904"/>
      <c r="B301" s="55"/>
      <c r="C301" s="55"/>
      <c r="D301" s="55">
        <v>450.85899999999998</v>
      </c>
      <c r="E301" s="1500"/>
      <c r="F301" s="764"/>
      <c r="G301" s="760"/>
      <c r="H301" s="760"/>
      <c r="I301" s="901"/>
      <c r="J301" s="904"/>
      <c r="K301" s="55"/>
      <c r="L301" s="55"/>
      <c r="M301" s="904"/>
      <c r="N301" s="904"/>
      <c r="O301" s="904"/>
      <c r="P301" s="904"/>
      <c r="Q301" s="904"/>
      <c r="R301" s="904"/>
      <c r="S301" s="904"/>
      <c r="T301" s="904"/>
      <c r="U301" s="759">
        <v>450.85899999999998</v>
      </c>
      <c r="V301" s="1501"/>
      <c r="W301" s="758"/>
      <c r="X301" s="55"/>
      <c r="Y301" s="757"/>
      <c r="Z301" s="757"/>
      <c r="AA301" s="765" t="s">
        <v>2102</v>
      </c>
    </row>
    <row r="302" spans="1:27">
      <c r="A302" s="902">
        <f>A300+1</f>
        <v>149</v>
      </c>
      <c r="B302" s="55" t="s">
        <v>2103</v>
      </c>
      <c r="C302" s="55" t="s">
        <v>1954</v>
      </c>
      <c r="D302" s="55"/>
      <c r="E302" s="1500"/>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501"/>
      <c r="W302" s="758">
        <v>243.572</v>
      </c>
      <c r="X302" s="55" t="s">
        <v>2105</v>
      </c>
      <c r="Y302" s="759">
        <v>535578.74300000002</v>
      </c>
      <c r="Z302" s="759">
        <v>3553624.3640000001</v>
      </c>
      <c r="AA302" s="765"/>
    </row>
    <row r="303" spans="1:27">
      <c r="A303" s="904"/>
      <c r="B303" s="55"/>
      <c r="C303" s="55"/>
      <c r="D303" s="55">
        <v>326.47800000000001</v>
      </c>
      <c r="E303" s="1500">
        <f>D303+D305</f>
        <v>602.84100000000001</v>
      </c>
      <c r="F303" s="55"/>
      <c r="G303" s="760"/>
      <c r="H303" s="760"/>
      <c r="I303" s="901"/>
      <c r="J303" s="904"/>
      <c r="K303" s="55"/>
      <c r="L303" s="55"/>
      <c r="M303" s="904"/>
      <c r="N303" s="904"/>
      <c r="O303" s="904"/>
      <c r="P303" s="904"/>
      <c r="Q303" s="904"/>
      <c r="R303" s="904"/>
      <c r="S303" s="904"/>
      <c r="T303" s="904"/>
      <c r="U303" s="759">
        <v>326.47699999999998</v>
      </c>
      <c r="V303" s="1501">
        <f>U303+U305</f>
        <v>602.83999999999992</v>
      </c>
      <c r="W303" s="758"/>
      <c r="X303" s="55"/>
      <c r="Y303" s="757"/>
      <c r="Z303" s="757"/>
      <c r="AA303" s="765"/>
    </row>
    <row r="304" spans="1:27">
      <c r="A304" s="902">
        <f>A302+1</f>
        <v>150</v>
      </c>
      <c r="B304" s="55" t="s">
        <v>144</v>
      </c>
      <c r="C304" s="55" t="s">
        <v>76</v>
      </c>
      <c r="D304" s="55"/>
      <c r="E304" s="1500"/>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501"/>
      <c r="W304" s="758">
        <v>243.96299999999999</v>
      </c>
      <c r="X304" s="55"/>
      <c r="Y304" s="759">
        <v>535484.46100000001</v>
      </c>
      <c r="Z304" s="759">
        <v>3553311.7969999998</v>
      </c>
      <c r="AA304" s="765"/>
    </row>
    <row r="305" spans="1:27">
      <c r="A305" s="904"/>
      <c r="B305" s="55"/>
      <c r="C305" s="55"/>
      <c r="D305" s="55">
        <v>276.363</v>
      </c>
      <c r="E305" s="1500"/>
      <c r="F305" s="55"/>
      <c r="G305" s="760"/>
      <c r="H305" s="760"/>
      <c r="I305" s="901"/>
      <c r="J305" s="904"/>
      <c r="K305" s="55"/>
      <c r="L305" s="55"/>
      <c r="M305" s="904"/>
      <c r="N305" s="904"/>
      <c r="O305" s="904"/>
      <c r="P305" s="904"/>
      <c r="Q305" s="904"/>
      <c r="R305" s="904"/>
      <c r="S305" s="904"/>
      <c r="T305" s="904"/>
      <c r="U305" s="759">
        <v>276.363</v>
      </c>
      <c r="V305" s="1501"/>
      <c r="W305" s="758"/>
      <c r="X305" s="55"/>
      <c r="Y305" s="757"/>
      <c r="Z305" s="757"/>
      <c r="AA305" s="765" t="s">
        <v>2106</v>
      </c>
    </row>
    <row r="306" spans="1:27">
      <c r="A306" s="902">
        <f>A304+1</f>
        <v>151</v>
      </c>
      <c r="B306" s="55" t="s">
        <v>2107</v>
      </c>
      <c r="C306" s="757" t="s">
        <v>1269</v>
      </c>
      <c r="D306" s="55"/>
      <c r="E306" s="1500"/>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501"/>
      <c r="W306" s="758">
        <v>243.196</v>
      </c>
      <c r="X306" s="55" t="s">
        <v>2109</v>
      </c>
      <c r="Y306" s="759">
        <v>535404.652</v>
      </c>
      <c r="Z306" s="759">
        <v>3553047.2080000001</v>
      </c>
      <c r="AA306" s="765"/>
    </row>
    <row r="307" spans="1:27">
      <c r="A307" s="904"/>
      <c r="B307" s="55"/>
      <c r="C307" s="757"/>
      <c r="D307" s="55">
        <v>307.21600000000001</v>
      </c>
      <c r="E307" s="1504">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501">
        <f>U307+U309+U311+U313+U315+U317</f>
        <v>2228.4919999999997</v>
      </c>
      <c r="W307" s="758"/>
      <c r="X307" s="55"/>
      <c r="Y307" s="757"/>
      <c r="Z307" s="757"/>
      <c r="AA307" s="765" t="s">
        <v>2067</v>
      </c>
    </row>
    <row r="308" spans="1:27">
      <c r="A308" s="902">
        <f>A306+1</f>
        <v>152</v>
      </c>
      <c r="B308" s="55" t="s">
        <v>251</v>
      </c>
      <c r="C308" s="757" t="s">
        <v>76</v>
      </c>
      <c r="D308" s="55"/>
      <c r="E308" s="1504"/>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501"/>
      <c r="W308" s="758">
        <v>243.21799999999999</v>
      </c>
      <c r="X308" s="55"/>
      <c r="Y308" s="759">
        <v>535253.78200000001</v>
      </c>
      <c r="Z308" s="759">
        <v>3552779.5890000002</v>
      </c>
      <c r="AA308" s="765"/>
    </row>
    <row r="309" spans="1:27">
      <c r="A309" s="904"/>
      <c r="B309" s="55"/>
      <c r="C309" s="757"/>
      <c r="D309" s="55">
        <v>389.39699999999999</v>
      </c>
      <c r="E309" s="1504"/>
      <c r="F309" s="55"/>
      <c r="G309" s="759"/>
      <c r="H309" s="759"/>
      <c r="I309" s="901"/>
      <c r="J309" s="904"/>
      <c r="K309" s="55"/>
      <c r="L309" s="757"/>
      <c r="M309" s="904"/>
      <c r="N309" s="904"/>
      <c r="O309" s="904"/>
      <c r="P309" s="904"/>
      <c r="Q309" s="904"/>
      <c r="R309" s="904"/>
      <c r="S309" s="904"/>
      <c r="T309" s="904"/>
      <c r="U309" s="759">
        <v>389.39699999999999</v>
      </c>
      <c r="V309" s="1501"/>
      <c r="W309" s="758"/>
      <c r="X309" s="55"/>
      <c r="Y309" s="757"/>
      <c r="Z309" s="757"/>
      <c r="AA309" s="765" t="s">
        <v>2110</v>
      </c>
    </row>
    <row r="310" spans="1:27">
      <c r="A310" s="902">
        <f>A308+1</f>
        <v>153</v>
      </c>
      <c r="B310" s="55" t="s">
        <v>118</v>
      </c>
      <c r="C310" s="757" t="s">
        <v>53</v>
      </c>
      <c r="D310" s="55"/>
      <c r="E310" s="1504"/>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501"/>
      <c r="W310" s="758">
        <v>242.83600000000001</v>
      </c>
      <c r="X310" s="55"/>
      <c r="Y310" s="759">
        <v>535062.554</v>
      </c>
      <c r="Z310" s="759">
        <v>3552440.3820000002</v>
      </c>
      <c r="AA310" s="765"/>
    </row>
    <row r="311" spans="1:27">
      <c r="A311" s="904"/>
      <c r="B311" s="55"/>
      <c r="C311" s="757"/>
      <c r="D311" s="55">
        <v>368.79199999999997</v>
      </c>
      <c r="E311" s="1504"/>
      <c r="F311" s="55"/>
      <c r="G311" s="759"/>
      <c r="H311" s="759"/>
      <c r="I311" s="901"/>
      <c r="J311" s="904"/>
      <c r="K311" s="55"/>
      <c r="L311" s="757"/>
      <c r="M311" s="904"/>
      <c r="N311" s="904"/>
      <c r="O311" s="904"/>
      <c r="P311" s="904"/>
      <c r="Q311" s="904"/>
      <c r="R311" s="904"/>
      <c r="S311" s="904"/>
      <c r="T311" s="904"/>
      <c r="U311" s="759">
        <v>368.79199999999997</v>
      </c>
      <c r="V311" s="1501"/>
      <c r="W311" s="758"/>
      <c r="X311" s="55"/>
      <c r="Y311" s="757"/>
      <c r="Z311" s="757"/>
      <c r="AA311" s="765" t="s">
        <v>2111</v>
      </c>
    </row>
    <row r="312" spans="1:27">
      <c r="A312" s="902">
        <f>A310+1</f>
        <v>154</v>
      </c>
      <c r="B312" s="55" t="s">
        <v>134</v>
      </c>
      <c r="C312" s="757" t="s">
        <v>76</v>
      </c>
      <c r="D312" s="55"/>
      <c r="E312" s="1504"/>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501"/>
      <c r="W312" s="758">
        <v>242.40799999999999</v>
      </c>
      <c r="X312" s="55"/>
      <c r="Y312" s="759">
        <v>534881.44400000002</v>
      </c>
      <c r="Z312" s="759">
        <v>3552119.1230000001</v>
      </c>
      <c r="AA312" s="765"/>
    </row>
    <row r="313" spans="1:27">
      <c r="A313" s="904"/>
      <c r="B313" s="55"/>
      <c r="C313" s="757"/>
      <c r="D313" s="55">
        <v>404.38600000000002</v>
      </c>
      <c r="E313" s="1504"/>
      <c r="F313" s="55"/>
      <c r="G313" s="759"/>
      <c r="H313" s="759"/>
      <c r="I313" s="901"/>
      <c r="J313" s="904"/>
      <c r="K313" s="55"/>
      <c r="L313" s="757"/>
      <c r="M313" s="904"/>
      <c r="N313" s="904"/>
      <c r="O313" s="904"/>
      <c r="P313" s="904"/>
      <c r="Q313" s="904"/>
      <c r="R313" s="904"/>
      <c r="S313" s="904"/>
      <c r="T313" s="904"/>
      <c r="U313" s="759">
        <v>404.38600000000002</v>
      </c>
      <c r="V313" s="1501"/>
      <c r="W313" s="758"/>
      <c r="X313" s="55"/>
      <c r="Y313" s="757"/>
      <c r="Z313" s="757"/>
      <c r="AA313" s="765"/>
    </row>
    <row r="314" spans="1:27">
      <c r="A314" s="902">
        <f>A312+1</f>
        <v>155</v>
      </c>
      <c r="B314" s="55" t="s">
        <v>163</v>
      </c>
      <c r="C314" s="757" t="s">
        <v>62</v>
      </c>
      <c r="D314" s="55"/>
      <c r="E314" s="1504"/>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501"/>
      <c r="W314" s="758">
        <v>242.131</v>
      </c>
      <c r="X314" s="55"/>
      <c r="Y314" s="759">
        <v>534682.85499999998</v>
      </c>
      <c r="Z314" s="759">
        <v>3551766.858</v>
      </c>
      <c r="AA314" s="765"/>
    </row>
    <row r="315" spans="1:27">
      <c r="A315" s="904"/>
      <c r="B315" s="55"/>
      <c r="C315" s="757"/>
      <c r="D315" s="55">
        <v>378.13499999999999</v>
      </c>
      <c r="E315" s="1504"/>
      <c r="F315" s="55"/>
      <c r="G315" s="759"/>
      <c r="H315" s="759"/>
      <c r="I315" s="901"/>
      <c r="J315" s="904"/>
      <c r="K315" s="55"/>
      <c r="L315" s="757"/>
      <c r="M315" s="904"/>
      <c r="N315" s="904"/>
      <c r="O315" s="904"/>
      <c r="P315" s="904"/>
      <c r="Q315" s="904"/>
      <c r="R315" s="904"/>
      <c r="S315" s="904"/>
      <c r="T315" s="904"/>
      <c r="U315" s="759">
        <v>378.13499999999999</v>
      </c>
      <c r="V315" s="1501"/>
      <c r="W315" s="758"/>
      <c r="X315" s="55"/>
      <c r="Y315" s="757"/>
      <c r="Z315" s="757"/>
      <c r="AA315" s="765" t="s">
        <v>2112</v>
      </c>
    </row>
    <row r="316" spans="1:27">
      <c r="A316" s="902">
        <f>A314+1</f>
        <v>156</v>
      </c>
      <c r="B316" s="55" t="s">
        <v>151</v>
      </c>
      <c r="C316" s="757" t="s">
        <v>62</v>
      </c>
      <c r="D316" s="55"/>
      <c r="E316" s="1504"/>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501"/>
      <c r="W316" s="758">
        <v>241.83699999999999</v>
      </c>
      <c r="X316" s="55"/>
      <c r="Y316" s="759">
        <v>534497.15800000005</v>
      </c>
      <c r="Z316" s="759">
        <v>3551437.4610000001</v>
      </c>
      <c r="AA316" s="765"/>
    </row>
    <row r="317" spans="1:27">
      <c r="A317" s="904"/>
      <c r="B317" s="55"/>
      <c r="C317" s="757"/>
      <c r="D317" s="55">
        <v>380.56599999999997</v>
      </c>
      <c r="E317" s="1504"/>
      <c r="F317" s="55"/>
      <c r="G317" s="759"/>
      <c r="H317" s="759"/>
      <c r="I317" s="901"/>
      <c r="J317" s="904"/>
      <c r="K317" s="55"/>
      <c r="L317" s="757"/>
      <c r="M317" s="904"/>
      <c r="N317" s="904"/>
      <c r="O317" s="904"/>
      <c r="P317" s="904"/>
      <c r="Q317" s="904"/>
      <c r="R317" s="904"/>
      <c r="S317" s="904"/>
      <c r="T317" s="904"/>
      <c r="U317" s="759">
        <v>380.56599999999997</v>
      </c>
      <c r="V317" s="1501"/>
      <c r="W317" s="758"/>
      <c r="X317" s="55"/>
      <c r="Y317" s="757"/>
      <c r="Z317" s="757"/>
      <c r="AA317" s="765" t="s">
        <v>2113</v>
      </c>
    </row>
    <row r="318" spans="1:27">
      <c r="A318" s="902">
        <f>A316+1</f>
        <v>157</v>
      </c>
      <c r="B318" s="55" t="s">
        <v>405</v>
      </c>
      <c r="C318" s="757" t="s">
        <v>1277</v>
      </c>
      <c r="D318" s="55"/>
      <c r="E318" s="1504"/>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94">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94">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94"/>
      <c r="F321" s="889"/>
      <c r="G321" s="910"/>
      <c r="H321" s="910"/>
      <c r="I321" s="901"/>
      <c r="J321" s="904"/>
      <c r="K321" s="909"/>
      <c r="L321" s="911"/>
      <c r="M321" s="912"/>
      <c r="N321" s="912"/>
      <c r="O321" s="911"/>
      <c r="P321" s="889"/>
      <c r="Q321" s="889"/>
      <c r="R321" s="889"/>
      <c r="S321" s="889"/>
      <c r="T321" s="889"/>
      <c r="U321" s="912">
        <v>435.863</v>
      </c>
      <c r="V321" s="1494"/>
      <c r="W321" s="911"/>
      <c r="X321" s="889"/>
      <c r="Y321" s="911"/>
      <c r="Z321" s="911"/>
      <c r="AA321" s="889" t="s">
        <v>2248</v>
      </c>
    </row>
    <row r="322" spans="1:27">
      <c r="A322" s="902">
        <f>A320+1</f>
        <v>159</v>
      </c>
      <c r="B322" s="909" t="s">
        <v>538</v>
      </c>
      <c r="C322" s="889" t="s">
        <v>76</v>
      </c>
      <c r="D322" s="889"/>
      <c r="E322" s="1494"/>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94"/>
      <c r="W322" s="912">
        <v>242.715</v>
      </c>
      <c r="X322" s="889"/>
      <c r="Y322" s="912">
        <v>533459.00100000005</v>
      </c>
      <c r="Z322" s="912">
        <v>3547453.398</v>
      </c>
      <c r="AA322" s="889"/>
    </row>
    <row r="323" spans="1:27">
      <c r="A323" s="904"/>
      <c r="B323" s="909"/>
      <c r="C323" s="889"/>
      <c r="D323" s="889">
        <v>392.70100000000002</v>
      </c>
      <c r="E323" s="1494"/>
      <c r="F323" s="889"/>
      <c r="G323" s="910"/>
      <c r="H323" s="910"/>
      <c r="I323" s="901"/>
      <c r="J323" s="904"/>
      <c r="K323" s="909"/>
      <c r="L323" s="911"/>
      <c r="M323" s="911"/>
      <c r="N323" s="911"/>
      <c r="O323" s="911"/>
      <c r="P323" s="889"/>
      <c r="Q323" s="889"/>
      <c r="R323" s="889"/>
      <c r="S323" s="889"/>
      <c r="T323" s="889"/>
      <c r="U323" s="912">
        <v>338.94499999999999</v>
      </c>
      <c r="V323" s="1494"/>
      <c r="W323" s="911"/>
      <c r="X323" s="889"/>
      <c r="Y323" s="911"/>
      <c r="Z323" s="911"/>
      <c r="AA323" s="889"/>
    </row>
    <row r="324" spans="1:27">
      <c r="A324" s="902">
        <f>A322+1</f>
        <v>160</v>
      </c>
      <c r="B324" s="909" t="s">
        <v>529</v>
      </c>
      <c r="C324" s="889" t="s">
        <v>76</v>
      </c>
      <c r="D324" s="889"/>
      <c r="E324" s="1494"/>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94"/>
      <c r="W324" s="912">
        <v>242.63499999999999</v>
      </c>
      <c r="X324" s="889"/>
      <c r="Y324" s="912">
        <v>533268.89899999998</v>
      </c>
      <c r="Z324" s="912">
        <v>3547172.7829999998</v>
      </c>
      <c r="AA324" s="889"/>
    </row>
    <row r="325" spans="1:27">
      <c r="A325" s="904"/>
      <c r="B325" s="909"/>
      <c r="C325" s="889"/>
      <c r="D325" s="889">
        <v>414.33499999999998</v>
      </c>
      <c r="E325" s="1494"/>
      <c r="F325" s="889"/>
      <c r="G325" s="910"/>
      <c r="H325" s="910"/>
      <c r="I325" s="901"/>
      <c r="J325" s="904"/>
      <c r="K325" s="909"/>
      <c r="L325" s="911"/>
      <c r="M325" s="912"/>
      <c r="N325" s="912"/>
      <c r="O325" s="911"/>
      <c r="P325" s="889"/>
      <c r="Q325" s="889"/>
      <c r="R325" s="889"/>
      <c r="S325" s="889"/>
      <c r="T325" s="889"/>
      <c r="U325" s="912">
        <v>497.83600000000001</v>
      </c>
      <c r="V325" s="1494"/>
      <c r="W325" s="911"/>
      <c r="X325" s="889"/>
      <c r="Y325" s="911"/>
      <c r="Z325" s="911"/>
      <c r="AA325" s="890" t="s">
        <v>2249</v>
      </c>
    </row>
    <row r="326" spans="1:27">
      <c r="A326" s="902">
        <f>A324+1</f>
        <v>161</v>
      </c>
      <c r="B326" s="909" t="s">
        <v>508</v>
      </c>
      <c r="C326" s="889" t="s">
        <v>62</v>
      </c>
      <c r="D326" s="889"/>
      <c r="E326" s="1494"/>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94"/>
      <c r="W326" s="912">
        <v>242.40799999999999</v>
      </c>
      <c r="X326" s="889" t="s">
        <v>2250</v>
      </c>
      <c r="Y326" s="912">
        <v>532989.68000000005</v>
      </c>
      <c r="Z326" s="912">
        <v>3546760.6209999998</v>
      </c>
      <c r="AA326" s="889"/>
    </row>
    <row r="327" spans="1:27" ht="29">
      <c r="A327" s="904"/>
      <c r="B327" s="909"/>
      <c r="C327" s="889"/>
      <c r="D327" s="889">
        <v>411.19200000000001</v>
      </c>
      <c r="E327" s="1494"/>
      <c r="F327" s="889"/>
      <c r="G327" s="910"/>
      <c r="H327" s="910"/>
      <c r="I327" s="901"/>
      <c r="J327" s="904"/>
      <c r="K327" s="909"/>
      <c r="L327" s="911"/>
      <c r="M327" s="889"/>
      <c r="N327" s="889"/>
      <c r="O327" s="889"/>
      <c r="P327" s="889"/>
      <c r="Q327" s="889"/>
      <c r="R327" s="889"/>
      <c r="S327" s="889"/>
      <c r="T327" s="889"/>
      <c r="U327" s="912">
        <v>326.31099999999998</v>
      </c>
      <c r="V327" s="1494"/>
      <c r="W327" s="911"/>
      <c r="X327" s="889"/>
      <c r="Y327" s="911"/>
      <c r="Z327" s="911"/>
      <c r="AA327" s="890" t="s">
        <v>2251</v>
      </c>
    </row>
    <row r="328" spans="1:27">
      <c r="A328" s="902">
        <f>A326+1</f>
        <v>162</v>
      </c>
      <c r="B328" s="909" t="s">
        <v>2210</v>
      </c>
      <c r="C328" s="889" t="s">
        <v>1277</v>
      </c>
      <c r="D328" s="889"/>
      <c r="E328" s="1494"/>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94">
        <f>U329+U331+U333+U335</f>
        <v>1666.222</v>
      </c>
      <c r="W328" s="912">
        <v>242.52</v>
      </c>
      <c r="X328" s="889" t="s">
        <v>2252</v>
      </c>
      <c r="Y328" s="912">
        <v>532821.00899999996</v>
      </c>
      <c r="Z328" s="912">
        <v>3546481.284</v>
      </c>
      <c r="AA328" s="889"/>
    </row>
    <row r="329" spans="1:27">
      <c r="A329" s="904"/>
      <c r="B329" s="909"/>
      <c r="C329" s="889"/>
      <c r="D329" s="889">
        <v>416.863</v>
      </c>
      <c r="E329" s="1494">
        <f>D329+D331+D333+D335</f>
        <v>1667.808</v>
      </c>
      <c r="F329" s="889"/>
      <c r="G329" s="910"/>
      <c r="H329" s="910"/>
      <c r="I329" s="901"/>
      <c r="J329" s="904"/>
      <c r="K329" s="909"/>
      <c r="L329" s="911"/>
      <c r="M329" s="889"/>
      <c r="N329" s="889"/>
      <c r="O329" s="889"/>
      <c r="P329" s="889"/>
      <c r="Q329" s="889"/>
      <c r="R329" s="889"/>
      <c r="S329" s="889"/>
      <c r="T329" s="889"/>
      <c r="U329" s="912">
        <v>415.29</v>
      </c>
      <c r="V329" s="1494"/>
      <c r="W329" s="911"/>
      <c r="X329" s="889"/>
      <c r="Y329" s="911"/>
      <c r="Z329" s="911"/>
      <c r="AA329" s="889" t="s">
        <v>2253</v>
      </c>
    </row>
    <row r="330" spans="1:27">
      <c r="A330" s="902">
        <f>A328+1</f>
        <v>163</v>
      </c>
      <c r="B330" s="909" t="s">
        <v>497</v>
      </c>
      <c r="C330" s="889" t="s">
        <v>62</v>
      </c>
      <c r="D330" s="889"/>
      <c r="E330" s="1494"/>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94"/>
      <c r="W330" s="912">
        <v>242.91399999999999</v>
      </c>
      <c r="X330" s="889"/>
      <c r="Y330" s="912">
        <v>532722.69099999999</v>
      </c>
      <c r="Z330" s="912">
        <v>3546077.8</v>
      </c>
      <c r="AA330" s="889"/>
    </row>
    <row r="331" spans="1:27">
      <c r="A331" s="904"/>
      <c r="B331" s="909"/>
      <c r="C331" s="889"/>
      <c r="D331" s="889">
        <v>422.42599999999999</v>
      </c>
      <c r="E331" s="1494"/>
      <c r="F331" s="889"/>
      <c r="G331" s="910"/>
      <c r="H331" s="910"/>
      <c r="I331" s="901"/>
      <c r="J331" s="904"/>
      <c r="K331" s="909"/>
      <c r="L331" s="911"/>
      <c r="M331" s="889"/>
      <c r="N331" s="889"/>
      <c r="O331" s="889"/>
      <c r="P331" s="889"/>
      <c r="Q331" s="889"/>
      <c r="R331" s="889"/>
      <c r="S331" s="889"/>
      <c r="T331" s="889"/>
      <c r="U331" s="912">
        <v>422.42200000000003</v>
      </c>
      <c r="V331" s="1494"/>
      <c r="W331" s="911"/>
      <c r="X331" s="889"/>
      <c r="Y331" s="911"/>
      <c r="Z331" s="911"/>
      <c r="AA331" s="889" t="s">
        <v>2254</v>
      </c>
    </row>
    <row r="332" spans="1:27">
      <c r="A332" s="902">
        <f>A330+1</f>
        <v>164</v>
      </c>
      <c r="B332" s="909" t="s">
        <v>495</v>
      </c>
      <c r="C332" s="889" t="s">
        <v>53</v>
      </c>
      <c r="D332" s="889"/>
      <c r="E332" s="1494"/>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94"/>
      <c r="W332" s="912">
        <v>243.71600000000001</v>
      </c>
      <c r="X332" s="889"/>
      <c r="Y332" s="912">
        <v>532622.68500000006</v>
      </c>
      <c r="Z332" s="912">
        <v>3545667.3870000001</v>
      </c>
      <c r="AA332" s="889"/>
    </row>
    <row r="333" spans="1:27" ht="29">
      <c r="A333" s="904"/>
      <c r="B333" s="909"/>
      <c r="C333" s="889"/>
      <c r="D333" s="889">
        <v>418.37799999999999</v>
      </c>
      <c r="E333" s="1494"/>
      <c r="F333" s="889"/>
      <c r="G333" s="910"/>
      <c r="H333" s="910"/>
      <c r="I333" s="901"/>
      <c r="J333" s="904"/>
      <c r="K333" s="909"/>
      <c r="L333" s="911"/>
      <c r="M333" s="889"/>
      <c r="N333" s="889"/>
      <c r="O333" s="889"/>
      <c r="P333" s="889"/>
      <c r="Q333" s="889"/>
      <c r="R333" s="889"/>
      <c r="S333" s="889"/>
      <c r="T333" s="889"/>
      <c r="U333" s="912">
        <v>418.37299999999999</v>
      </c>
      <c r="V333" s="1494"/>
      <c r="W333" s="911"/>
      <c r="X333" s="889"/>
      <c r="Y333" s="911"/>
      <c r="Z333" s="911"/>
      <c r="AA333" s="890" t="s">
        <v>2255</v>
      </c>
    </row>
    <row r="334" spans="1:27">
      <c r="A334" s="902">
        <f>A332+1</f>
        <v>165</v>
      </c>
      <c r="B334" s="909" t="s">
        <v>490</v>
      </c>
      <c r="C334" s="889" t="s">
        <v>53</v>
      </c>
      <c r="D334" s="889"/>
      <c r="E334" s="1494"/>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94"/>
      <c r="W334" s="912">
        <v>243.86699999999999</v>
      </c>
      <c r="X334" s="889"/>
      <c r="Y334" s="912">
        <v>532523.63800000004</v>
      </c>
      <c r="Z334" s="912">
        <v>3545260.9070000001</v>
      </c>
      <c r="AA334" s="889"/>
    </row>
    <row r="335" spans="1:27" ht="29">
      <c r="A335" s="904"/>
      <c r="B335" s="909"/>
      <c r="C335" s="889"/>
      <c r="D335" s="889">
        <v>410.14100000000002</v>
      </c>
      <c r="E335" s="1494"/>
      <c r="F335" s="889"/>
      <c r="G335" s="910"/>
      <c r="H335" s="910"/>
      <c r="I335" s="901"/>
      <c r="J335" s="904"/>
      <c r="K335" s="909"/>
      <c r="L335" s="911"/>
      <c r="M335" s="889"/>
      <c r="N335" s="889"/>
      <c r="O335" s="889"/>
      <c r="P335" s="889"/>
      <c r="Q335" s="889"/>
      <c r="R335" s="889"/>
      <c r="S335" s="889"/>
      <c r="T335" s="889"/>
      <c r="U335" s="912">
        <v>410.137</v>
      </c>
      <c r="V335" s="1494"/>
      <c r="W335" s="911"/>
      <c r="X335" s="889"/>
      <c r="Y335" s="911"/>
      <c r="Z335" s="911"/>
      <c r="AA335" s="890" t="s">
        <v>2256</v>
      </c>
    </row>
    <row r="336" spans="1:27">
      <c r="A336" s="902">
        <f>A334+1</f>
        <v>166</v>
      </c>
      <c r="B336" s="909" t="s">
        <v>2212</v>
      </c>
      <c r="C336" s="889" t="s">
        <v>1269</v>
      </c>
      <c r="D336" s="889"/>
      <c r="E336" s="1494"/>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94">
        <f>U337+U339</f>
        <v>809.57100000000003</v>
      </c>
      <c r="W336" s="912">
        <v>244.92099999999999</v>
      </c>
      <c r="X336" s="889" t="s">
        <v>2257</v>
      </c>
      <c r="Y336" s="912">
        <v>532426.54</v>
      </c>
      <c r="Z336" s="912">
        <v>3544862.43</v>
      </c>
      <c r="AA336" s="889"/>
    </row>
    <row r="337" spans="1:27">
      <c r="A337" s="904"/>
      <c r="B337" s="909"/>
      <c r="C337" s="889"/>
      <c r="D337" s="889">
        <v>422.69799999999998</v>
      </c>
      <c r="E337" s="1494">
        <f>D337+D339</f>
        <v>820.50900000000001</v>
      </c>
      <c r="F337" s="889"/>
      <c r="G337" s="910"/>
      <c r="H337" s="910"/>
      <c r="I337" s="901"/>
      <c r="J337" s="904"/>
      <c r="K337" s="909"/>
      <c r="L337" s="911"/>
      <c r="M337" s="889"/>
      <c r="N337" s="889"/>
      <c r="O337" s="889"/>
      <c r="P337" s="889"/>
      <c r="Q337" s="889"/>
      <c r="R337" s="889"/>
      <c r="S337" s="889"/>
      <c r="T337" s="889"/>
      <c r="U337" s="912">
        <v>422.214</v>
      </c>
      <c r="V337" s="1494"/>
      <c r="W337" s="911"/>
      <c r="X337" s="889"/>
      <c r="Y337" s="911"/>
      <c r="Z337" s="911"/>
      <c r="AA337" s="889" t="s">
        <v>2258</v>
      </c>
    </row>
    <row r="338" spans="1:27">
      <c r="A338" s="902">
        <f>A336+1</f>
        <v>167</v>
      </c>
      <c r="B338" s="909" t="s">
        <v>458</v>
      </c>
      <c r="C338" s="889" t="s">
        <v>62</v>
      </c>
      <c r="D338" s="889"/>
      <c r="E338" s="1494"/>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94"/>
      <c r="W338" s="912">
        <v>243.63399999999999</v>
      </c>
      <c r="X338" s="889"/>
      <c r="Y338" s="912">
        <v>532334.88300000003</v>
      </c>
      <c r="Z338" s="912">
        <v>3544450.284</v>
      </c>
      <c r="AA338" s="889"/>
    </row>
    <row r="339" spans="1:27">
      <c r="A339" s="904"/>
      <c r="B339" s="909"/>
      <c r="C339" s="889"/>
      <c r="D339" s="889">
        <v>397.81099999999998</v>
      </c>
      <c r="E339" s="1494"/>
      <c r="F339" s="889"/>
      <c r="G339" s="910"/>
      <c r="H339" s="910"/>
      <c r="I339" s="901"/>
      <c r="J339" s="904"/>
      <c r="K339" s="909"/>
      <c r="L339" s="911"/>
      <c r="M339" s="889"/>
      <c r="N339" s="889"/>
      <c r="O339" s="889"/>
      <c r="P339" s="889"/>
      <c r="Q339" s="889"/>
      <c r="R339" s="889"/>
      <c r="S339" s="889"/>
      <c r="T339" s="889"/>
      <c r="U339" s="912">
        <v>387.35700000000003</v>
      </c>
      <c r="V339" s="1494"/>
      <c r="W339" s="911"/>
      <c r="X339" s="889"/>
      <c r="Y339" s="911"/>
      <c r="Z339" s="911"/>
      <c r="AA339" s="889" t="s">
        <v>2259</v>
      </c>
    </row>
    <row r="340" spans="1:27">
      <c r="A340" s="902">
        <f>A338+1</f>
        <v>168</v>
      </c>
      <c r="B340" s="909" t="s">
        <v>1535</v>
      </c>
      <c r="C340" s="889" t="s">
        <v>1935</v>
      </c>
      <c r="D340" s="889"/>
      <c r="E340" s="1494">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94">
        <f>U341</f>
        <v>406.68799999999999</v>
      </c>
      <c r="W340" s="912">
        <v>244.20099999999999</v>
      </c>
      <c r="X340" s="889"/>
      <c r="Y340" s="912">
        <v>532250.79299999995</v>
      </c>
      <c r="Z340" s="912">
        <v>3544072.165</v>
      </c>
      <c r="AA340" s="889"/>
    </row>
    <row r="341" spans="1:27">
      <c r="A341" s="904"/>
      <c r="B341" s="909"/>
      <c r="C341" s="889"/>
      <c r="D341" s="889">
        <v>397.142</v>
      </c>
      <c r="E341" s="1494"/>
      <c r="F341" s="889"/>
      <c r="G341" s="910"/>
      <c r="H341" s="910"/>
      <c r="I341" s="901"/>
      <c r="J341" s="904"/>
      <c r="K341" s="909"/>
      <c r="L341" s="911"/>
      <c r="M341" s="889"/>
      <c r="N341" s="889"/>
      <c r="O341" s="889"/>
      <c r="P341" s="889"/>
      <c r="Q341" s="889"/>
      <c r="R341" s="889"/>
      <c r="S341" s="889"/>
      <c r="T341" s="889"/>
      <c r="U341" s="912">
        <v>406.68799999999999</v>
      </c>
      <c r="V341" s="1494"/>
      <c r="W341" s="911"/>
      <c r="X341" s="889"/>
      <c r="Y341" s="911"/>
      <c r="Z341" s="911"/>
      <c r="AA341" s="889" t="s">
        <v>2260</v>
      </c>
    </row>
    <row r="342" spans="1:27">
      <c r="A342" s="902">
        <f>A340+1</f>
        <v>169</v>
      </c>
      <c r="B342" s="909" t="s">
        <v>2215</v>
      </c>
      <c r="C342" s="889" t="s">
        <v>1277</v>
      </c>
      <c r="D342" s="889"/>
      <c r="E342" s="1494"/>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94"/>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94">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94"/>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94"/>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94">
        <f>U347+U349+U351+U353</f>
        <v>1681.454</v>
      </c>
      <c r="W346" s="912">
        <v>243.28</v>
      </c>
      <c r="X346" s="889" t="s">
        <v>2264</v>
      </c>
      <c r="Y346" s="912">
        <v>532180</v>
      </c>
      <c r="Z346" s="912">
        <v>3543111</v>
      </c>
      <c r="AA346" s="889"/>
    </row>
    <row r="347" spans="1:27">
      <c r="A347" s="904"/>
      <c r="B347" s="909"/>
      <c r="C347" s="889"/>
      <c r="D347" s="889">
        <v>458.101</v>
      </c>
      <c r="E347" s="1494">
        <f>D347+D349+D351+D353</f>
        <v>1673.212</v>
      </c>
      <c r="F347" s="889"/>
      <c r="G347" s="910"/>
      <c r="H347" s="910"/>
      <c r="I347" s="901"/>
      <c r="J347" s="904"/>
      <c r="K347" s="909"/>
      <c r="L347" s="911"/>
      <c r="M347" s="889"/>
      <c r="N347" s="889"/>
      <c r="O347" s="889"/>
      <c r="P347" s="889"/>
      <c r="Q347" s="889"/>
      <c r="R347" s="889"/>
      <c r="S347" s="889"/>
      <c r="T347" s="889"/>
      <c r="U347" s="912">
        <v>427.32799999999997</v>
      </c>
      <c r="V347" s="1494"/>
      <c r="W347" s="911"/>
      <c r="X347" s="889"/>
      <c r="Y347" s="911"/>
      <c r="Z347" s="911"/>
      <c r="AA347" s="889" t="s">
        <v>2067</v>
      </c>
    </row>
    <row r="348" spans="1:27">
      <c r="A348" s="902">
        <f>A346+1</f>
        <v>172</v>
      </c>
      <c r="B348" s="909" t="s">
        <v>2222</v>
      </c>
      <c r="C348" s="889" t="s">
        <v>76</v>
      </c>
      <c r="D348" s="889"/>
      <c r="E348" s="1494"/>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94"/>
      <c r="W348" s="912">
        <v>243.93700000000001</v>
      </c>
      <c r="X348" s="889"/>
      <c r="Y348" s="912">
        <v>532318.22600000002</v>
      </c>
      <c r="Z348" s="912">
        <v>3542706.6460000002</v>
      </c>
      <c r="AA348" s="889"/>
    </row>
    <row r="349" spans="1:27">
      <c r="A349" s="904"/>
      <c r="B349" s="909"/>
      <c r="C349" s="889"/>
      <c r="D349" s="889">
        <v>381.45100000000002</v>
      </c>
      <c r="E349" s="1494"/>
      <c r="F349" s="889"/>
      <c r="G349" s="910"/>
      <c r="H349" s="910"/>
      <c r="I349" s="901"/>
      <c r="J349" s="904"/>
      <c r="K349" s="909"/>
      <c r="L349" s="911"/>
      <c r="M349" s="889"/>
      <c r="N349" s="889"/>
      <c r="O349" s="889"/>
      <c r="P349" s="889"/>
      <c r="Q349" s="889"/>
      <c r="R349" s="889"/>
      <c r="S349" s="889"/>
      <c r="T349" s="889"/>
      <c r="U349" s="912">
        <v>413.23399999999998</v>
      </c>
      <c r="V349" s="1494"/>
      <c r="W349" s="911"/>
      <c r="X349" s="889"/>
      <c r="Y349" s="911"/>
      <c r="Z349" s="911"/>
      <c r="AA349" s="889" t="s">
        <v>2265</v>
      </c>
    </row>
    <row r="350" spans="1:27">
      <c r="A350" s="902">
        <f>A348+1</f>
        <v>173</v>
      </c>
      <c r="B350" s="909" t="s">
        <v>2223</v>
      </c>
      <c r="C350" s="889" t="s">
        <v>76</v>
      </c>
      <c r="D350" s="889"/>
      <c r="E350" s="1494"/>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94"/>
      <c r="W350" s="912">
        <v>244.92699999999999</v>
      </c>
      <c r="X350" s="889"/>
      <c r="Y350" s="912">
        <v>532451.89300000004</v>
      </c>
      <c r="Z350" s="912">
        <v>3542315.6269999999</v>
      </c>
      <c r="AA350" s="889"/>
    </row>
    <row r="351" spans="1:27">
      <c r="A351" s="904"/>
      <c r="B351" s="909"/>
      <c r="C351" s="889"/>
      <c r="D351" s="889">
        <v>407.01299999999998</v>
      </c>
      <c r="E351" s="1494"/>
      <c r="F351" s="889"/>
      <c r="G351" s="910"/>
      <c r="H351" s="910"/>
      <c r="I351" s="901"/>
      <c r="J351" s="904"/>
      <c r="K351" s="909"/>
      <c r="L351" s="911"/>
      <c r="M351" s="889"/>
      <c r="N351" s="889"/>
      <c r="O351" s="889"/>
      <c r="P351" s="889"/>
      <c r="Q351" s="889"/>
      <c r="R351" s="889"/>
      <c r="S351" s="889"/>
      <c r="T351" s="889"/>
      <c r="U351" s="912">
        <v>414.71899999999999</v>
      </c>
      <c r="V351" s="1494"/>
      <c r="W351" s="911"/>
      <c r="X351" s="889"/>
      <c r="Y351" s="911"/>
      <c r="Z351" s="911"/>
      <c r="AA351" s="889"/>
    </row>
    <row r="352" spans="1:27">
      <c r="A352" s="902">
        <f>A350+1</f>
        <v>174</v>
      </c>
      <c r="B352" s="909" t="s">
        <v>2224</v>
      </c>
      <c r="C352" s="889" t="s">
        <v>62</v>
      </c>
      <c r="D352" s="889"/>
      <c r="E352" s="1494"/>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94"/>
      <c r="W352" s="912">
        <v>246.9</v>
      </c>
      <c r="X352" s="889"/>
      <c r="Y352" s="912">
        <v>532586.04099999997</v>
      </c>
      <c r="Z352" s="912">
        <v>3541923.2039999999</v>
      </c>
      <c r="AA352" s="889"/>
    </row>
    <row r="353" spans="1:27">
      <c r="A353" s="904"/>
      <c r="B353" s="909"/>
      <c r="C353" s="889"/>
      <c r="D353" s="889">
        <v>426.64699999999999</v>
      </c>
      <c r="E353" s="1494"/>
      <c r="F353" s="889"/>
      <c r="G353" s="910"/>
      <c r="H353" s="910"/>
      <c r="I353" s="901"/>
      <c r="J353" s="904"/>
      <c r="K353" s="909"/>
      <c r="L353" s="911"/>
      <c r="M353" s="889"/>
      <c r="N353" s="889"/>
      <c r="O353" s="889"/>
      <c r="P353" s="889"/>
      <c r="Q353" s="889"/>
      <c r="R353" s="889"/>
      <c r="S353" s="889"/>
      <c r="T353" s="889"/>
      <c r="U353" s="912">
        <v>426.173</v>
      </c>
      <c r="V353" s="1494"/>
      <c r="W353" s="911"/>
      <c r="X353" s="889"/>
      <c r="Y353" s="911"/>
      <c r="Z353" s="911"/>
      <c r="AA353" s="889" t="s">
        <v>2266</v>
      </c>
    </row>
    <row r="354" spans="1:27">
      <c r="A354" s="902">
        <f>A352+1</f>
        <v>175</v>
      </c>
      <c r="B354" s="909" t="s">
        <v>2225</v>
      </c>
      <c r="C354" s="889" t="s">
        <v>90</v>
      </c>
      <c r="D354" s="889"/>
      <c r="E354" s="1494"/>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94"/>
      <c r="W354" s="912">
        <v>247.023</v>
      </c>
      <c r="X354" s="889" t="s">
        <v>2267</v>
      </c>
      <c r="Y354" s="912">
        <v>532723.89300000004</v>
      </c>
      <c r="Z354" s="912">
        <v>3541519.9419999998</v>
      </c>
      <c r="AA354" s="889"/>
    </row>
    <row r="355" spans="1:27" ht="29">
      <c r="A355" s="904"/>
      <c r="B355" s="909"/>
      <c r="C355" s="889"/>
      <c r="D355" s="889">
        <v>404.80900000000003</v>
      </c>
      <c r="E355" s="1494">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97">
        <f>U355+U357+U359+U361</f>
        <v>1630.3960000000002</v>
      </c>
      <c r="W355" s="911"/>
      <c r="X355" s="889"/>
      <c r="Y355" s="911"/>
      <c r="Z355" s="911"/>
      <c r="AA355" s="890" t="s">
        <v>2268</v>
      </c>
    </row>
    <row r="356" spans="1:27">
      <c r="A356" s="902">
        <f>A354+1</f>
        <v>176</v>
      </c>
      <c r="B356" s="909" t="s">
        <v>2227</v>
      </c>
      <c r="C356" s="889" t="s">
        <v>76</v>
      </c>
      <c r="D356" s="889"/>
      <c r="E356" s="1494"/>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94"/>
      <c r="W356" s="912">
        <v>247.02600000000001</v>
      </c>
      <c r="X356" s="889"/>
      <c r="Y356" s="912">
        <v>532884.30900000001</v>
      </c>
      <c r="Z356" s="912">
        <v>3541148.2740000002</v>
      </c>
      <c r="AA356" s="889"/>
    </row>
    <row r="357" spans="1:27">
      <c r="A357" s="904"/>
      <c r="B357" s="909"/>
      <c r="C357" s="889"/>
      <c r="D357" s="889">
        <v>392.738</v>
      </c>
      <c r="E357" s="1494"/>
      <c r="F357" s="889"/>
      <c r="G357" s="910"/>
      <c r="H357" s="910"/>
      <c r="I357" s="901"/>
      <c r="J357" s="904"/>
      <c r="K357" s="909"/>
      <c r="L357" s="911"/>
      <c r="M357" s="889"/>
      <c r="N357" s="889"/>
      <c r="O357" s="889"/>
      <c r="P357" s="889"/>
      <c r="Q357" s="889"/>
      <c r="R357" s="889"/>
      <c r="S357" s="889"/>
      <c r="T357" s="889"/>
      <c r="U357" s="912">
        <v>392.738</v>
      </c>
      <c r="V357" s="1494"/>
      <c r="W357" s="911"/>
      <c r="X357" s="889"/>
      <c r="Y357" s="911"/>
      <c r="Z357" s="911"/>
      <c r="AA357" s="889" t="s">
        <v>2269</v>
      </c>
    </row>
    <row r="358" spans="1:27">
      <c r="A358" s="902">
        <f>A356+1</f>
        <v>177</v>
      </c>
      <c r="B358" s="909" t="s">
        <v>2228</v>
      </c>
      <c r="C358" s="889" t="s">
        <v>76</v>
      </c>
      <c r="D358" s="889"/>
      <c r="E358" s="1494"/>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94"/>
      <c r="W358" s="912">
        <v>247.048</v>
      </c>
      <c r="X358" s="889"/>
      <c r="Y358" s="912">
        <v>533039.94200000004</v>
      </c>
      <c r="Z358" s="912">
        <v>3540787.6889999998</v>
      </c>
      <c r="AA358" s="889"/>
    </row>
    <row r="359" spans="1:27">
      <c r="A359" s="904"/>
      <c r="B359" s="909"/>
      <c r="C359" s="889"/>
      <c r="D359" s="889">
        <v>391.93900000000002</v>
      </c>
      <c r="E359" s="1494"/>
      <c r="F359" s="889"/>
      <c r="G359" s="910"/>
      <c r="H359" s="910"/>
      <c r="I359" s="901"/>
      <c r="J359" s="904"/>
      <c r="K359" s="909"/>
      <c r="L359" s="911"/>
      <c r="M359" s="889"/>
      <c r="N359" s="889"/>
      <c r="O359" s="889"/>
      <c r="P359" s="889"/>
      <c r="Q359" s="889"/>
      <c r="R359" s="889"/>
      <c r="S359" s="889"/>
      <c r="T359" s="889"/>
      <c r="U359" s="912">
        <v>391.93900000000002</v>
      </c>
      <c r="V359" s="1494"/>
      <c r="W359" s="911"/>
      <c r="X359" s="889"/>
      <c r="Y359" s="911"/>
      <c r="Z359" s="911"/>
      <c r="AA359" s="889" t="s">
        <v>2270</v>
      </c>
    </row>
    <row r="360" spans="1:27">
      <c r="A360" s="902">
        <f>A358+1</f>
        <v>178</v>
      </c>
      <c r="B360" s="909" t="s">
        <v>2229</v>
      </c>
      <c r="C360" s="889" t="s">
        <v>76</v>
      </c>
      <c r="D360" s="889"/>
      <c r="E360" s="1494"/>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94"/>
      <c r="W360" s="912">
        <v>247.309</v>
      </c>
      <c r="X360" s="889"/>
      <c r="Y360" s="912">
        <v>533195.25899999996</v>
      </c>
      <c r="Z360" s="912">
        <v>3540427.8369999998</v>
      </c>
      <c r="AA360" s="889"/>
    </row>
    <row r="361" spans="1:27">
      <c r="A361" s="904"/>
      <c r="B361" s="909"/>
      <c r="C361" s="889"/>
      <c r="D361" s="889">
        <v>440.911</v>
      </c>
      <c r="E361" s="1494"/>
      <c r="F361" s="889"/>
      <c r="G361" s="910"/>
      <c r="H361" s="910"/>
      <c r="I361" s="901"/>
      <c r="J361" s="904"/>
      <c r="K361" s="909"/>
      <c r="L361" s="911"/>
      <c r="M361" s="889"/>
      <c r="N361" s="889"/>
      <c r="O361" s="889"/>
      <c r="P361" s="889"/>
      <c r="Q361" s="889"/>
      <c r="R361" s="889"/>
      <c r="S361" s="889"/>
      <c r="T361" s="889"/>
      <c r="U361" s="912">
        <v>440.91</v>
      </c>
      <c r="V361" s="1494"/>
      <c r="W361" s="911"/>
      <c r="X361" s="889"/>
      <c r="Y361" s="911"/>
      <c r="Z361" s="911"/>
      <c r="AA361" s="889"/>
    </row>
    <row r="362" spans="1:27">
      <c r="A362" s="902">
        <f>A360+1</f>
        <v>179</v>
      </c>
      <c r="B362" s="909" t="s">
        <v>2230</v>
      </c>
      <c r="C362" s="889" t="s">
        <v>2218</v>
      </c>
      <c r="D362" s="889"/>
      <c r="E362" s="1494"/>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94"/>
      <c r="W362" s="912">
        <v>248.95400000000001</v>
      </c>
      <c r="X362" s="889" t="s">
        <v>2271</v>
      </c>
      <c r="Y362" s="912">
        <v>533369.98100000003</v>
      </c>
      <c r="Z362" s="912">
        <v>3540023.0240000002</v>
      </c>
      <c r="AA362" s="889"/>
    </row>
    <row r="363" spans="1:27" ht="29">
      <c r="A363" s="904"/>
      <c r="B363" s="909"/>
      <c r="C363" s="889"/>
      <c r="D363" s="889">
        <v>186.01400000000001</v>
      </c>
      <c r="E363" s="1494">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94"/>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94">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94"/>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94">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94"/>
      <c r="W367" s="911"/>
      <c r="X367" s="889"/>
      <c r="Y367" s="911"/>
      <c r="Z367" s="911"/>
      <c r="AA367" s="890" t="s">
        <v>2274</v>
      </c>
    </row>
    <row r="368" spans="1:27">
      <c r="A368" s="902">
        <f>A366+1</f>
        <v>182</v>
      </c>
      <c r="B368" s="909" t="s">
        <v>2237</v>
      </c>
      <c r="C368" s="889" t="s">
        <v>76</v>
      </c>
      <c r="D368" s="889"/>
      <c r="E368" s="1494">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94"/>
      <c r="W368" s="912">
        <v>252.87100000000001</v>
      </c>
      <c r="X368" s="889"/>
      <c r="Y368" s="912">
        <v>533692.38199999998</v>
      </c>
      <c r="Z368" s="912">
        <v>3539196.1660000002</v>
      </c>
      <c r="AA368" s="889"/>
    </row>
    <row r="369" spans="1:27">
      <c r="A369" s="904"/>
      <c r="B369" s="909"/>
      <c r="C369" s="889"/>
      <c r="D369" s="889">
        <v>455.59500000000003</v>
      </c>
      <c r="E369" s="1494"/>
      <c r="F369" s="889"/>
      <c r="G369" s="910"/>
      <c r="H369" s="910"/>
      <c r="I369" s="901"/>
      <c r="J369" s="904"/>
      <c r="K369" s="909"/>
      <c r="L369" s="911"/>
      <c r="M369" s="889"/>
      <c r="N369" s="889"/>
      <c r="O369" s="889"/>
      <c r="P369" s="889"/>
      <c r="Q369" s="889"/>
      <c r="R369" s="889"/>
      <c r="S369" s="889"/>
      <c r="T369" s="889"/>
      <c r="U369" s="912">
        <v>458.26100000000002</v>
      </c>
      <c r="V369" s="1494"/>
      <c r="W369" s="911"/>
      <c r="X369" s="889"/>
      <c r="Y369" s="911"/>
      <c r="Z369" s="911"/>
      <c r="AA369" s="889"/>
    </row>
    <row r="370" spans="1:27">
      <c r="A370" s="902">
        <f>A368+1</f>
        <v>183</v>
      </c>
      <c r="B370" s="909" t="s">
        <v>2238</v>
      </c>
      <c r="C370" s="889" t="s">
        <v>2233</v>
      </c>
      <c r="D370" s="889"/>
      <c r="E370" s="1494"/>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94"/>
      <c r="W370" s="912">
        <v>252.38499999999999</v>
      </c>
      <c r="X370" s="889" t="s">
        <v>2275</v>
      </c>
      <c r="Y370" s="912">
        <v>533709.14800000004</v>
      </c>
      <c r="Z370" s="912">
        <v>3538738.2119999998</v>
      </c>
      <c r="AA370" s="889"/>
    </row>
    <row r="371" spans="1:27" ht="29">
      <c r="A371" s="904"/>
      <c r="B371" s="909"/>
      <c r="C371" s="889"/>
      <c r="D371" s="889">
        <v>247.447</v>
      </c>
      <c r="E371" s="1494"/>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94">
        <f>U373+U375+U377</f>
        <v>1149.152</v>
      </c>
      <c r="W372" s="912">
        <v>252.47300000000001</v>
      </c>
      <c r="X372" s="889" t="s">
        <v>2276</v>
      </c>
      <c r="Y372" s="912">
        <v>533887.87399999995</v>
      </c>
      <c r="Z372" s="912">
        <v>3538574.071</v>
      </c>
      <c r="AA372" s="889"/>
    </row>
    <row r="373" spans="1:27">
      <c r="A373" s="904"/>
      <c r="B373" s="909"/>
      <c r="C373" s="889"/>
      <c r="D373" s="889">
        <v>376.60700000000003</v>
      </c>
      <c r="E373" s="1494">
        <f>D373+D375+D377</f>
        <v>1117.502</v>
      </c>
      <c r="F373" s="889"/>
      <c r="G373" s="910"/>
      <c r="H373" s="910"/>
      <c r="I373" s="901"/>
      <c r="J373" s="904"/>
      <c r="K373" s="909"/>
      <c r="L373" s="911"/>
      <c r="M373" s="889"/>
      <c r="N373" s="889"/>
      <c r="O373" s="889"/>
      <c r="P373" s="889"/>
      <c r="Q373" s="889"/>
      <c r="R373" s="889"/>
      <c r="S373" s="889"/>
      <c r="T373" s="889"/>
      <c r="U373" s="912">
        <v>408.25799999999998</v>
      </c>
      <c r="V373" s="1494"/>
      <c r="W373" s="911"/>
      <c r="X373" s="889"/>
      <c r="Y373" s="911"/>
      <c r="Z373" s="911"/>
      <c r="AA373" s="889" t="s">
        <v>2277</v>
      </c>
    </row>
    <row r="374" spans="1:27">
      <c r="A374" s="902">
        <f>A372+1</f>
        <v>185</v>
      </c>
      <c r="B374" s="909" t="s">
        <v>2242</v>
      </c>
      <c r="C374" s="889" t="s">
        <v>76</v>
      </c>
      <c r="D374" s="889"/>
      <c r="E374" s="1494"/>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94"/>
      <c r="W374" s="912">
        <v>252.708</v>
      </c>
      <c r="X374" s="889"/>
      <c r="Y374" s="912">
        <v>533962.91399999999</v>
      </c>
      <c r="Z374" s="912">
        <v>3538172.7689999999</v>
      </c>
      <c r="AA374" s="889"/>
    </row>
    <row r="375" spans="1:27">
      <c r="A375" s="904"/>
      <c r="B375" s="909"/>
      <c r="C375" s="889"/>
      <c r="D375" s="889">
        <v>342.47699999999998</v>
      </c>
      <c r="E375" s="1494"/>
      <c r="F375" s="889"/>
      <c r="G375" s="910"/>
      <c r="H375" s="910"/>
      <c r="I375" s="901"/>
      <c r="J375" s="904"/>
      <c r="K375" s="909"/>
      <c r="L375" s="911"/>
      <c r="M375" s="889"/>
      <c r="N375" s="889"/>
      <c r="O375" s="889"/>
      <c r="P375" s="889"/>
      <c r="Q375" s="889"/>
      <c r="R375" s="889"/>
      <c r="S375" s="889"/>
      <c r="T375" s="889"/>
      <c r="U375" s="912">
        <v>342.476</v>
      </c>
      <c r="V375" s="1494"/>
      <c r="W375" s="911"/>
      <c r="X375" s="889"/>
      <c r="Y375" s="911"/>
      <c r="Z375" s="911"/>
      <c r="AA375" s="889" t="s">
        <v>2278</v>
      </c>
    </row>
    <row r="376" spans="1:27">
      <c r="A376" s="902">
        <f>A374+1</f>
        <v>186</v>
      </c>
      <c r="B376" s="909" t="s">
        <v>2243</v>
      </c>
      <c r="C376" s="889" t="s">
        <v>76</v>
      </c>
      <c r="D376" s="889"/>
      <c r="E376" s="1494"/>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94"/>
      <c r="W376" s="912">
        <v>252.36500000000001</v>
      </c>
      <c r="X376" s="889"/>
      <c r="Y376" s="912">
        <v>534025.86300000001</v>
      </c>
      <c r="Z376" s="912">
        <v>3537836.128</v>
      </c>
      <c r="AA376" s="889"/>
    </row>
    <row r="377" spans="1:27">
      <c r="A377" s="904"/>
      <c r="B377" s="909"/>
      <c r="C377" s="889"/>
      <c r="D377" s="889">
        <v>398.41800000000001</v>
      </c>
      <c r="E377" s="1494"/>
      <c r="F377" s="889"/>
      <c r="G377" s="910"/>
      <c r="H377" s="910"/>
      <c r="I377" s="901"/>
      <c r="J377" s="904"/>
      <c r="K377" s="909"/>
      <c r="L377" s="911"/>
      <c r="M377" s="889"/>
      <c r="N377" s="889"/>
      <c r="O377" s="889"/>
      <c r="P377" s="889"/>
      <c r="Q377" s="889"/>
      <c r="R377" s="889"/>
      <c r="S377" s="889"/>
      <c r="T377" s="889"/>
      <c r="U377" s="912">
        <v>398.41800000000001</v>
      </c>
      <c r="V377" s="1494"/>
      <c r="W377" s="911"/>
      <c r="X377" s="889"/>
      <c r="Y377" s="911"/>
      <c r="Z377" s="911"/>
      <c r="AA377" s="889"/>
    </row>
    <row r="378" spans="1:27">
      <c r="A378" s="902">
        <f>A376+1</f>
        <v>187</v>
      </c>
      <c r="B378" s="909" t="s">
        <v>2244</v>
      </c>
      <c r="C378" s="889" t="s">
        <v>2218</v>
      </c>
      <c r="D378" s="793"/>
      <c r="E378" s="1494"/>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94"/>
      <c r="W378" s="912">
        <v>251.542</v>
      </c>
      <c r="X378" s="889" t="s">
        <v>2279</v>
      </c>
      <c r="Y378" s="912">
        <v>534099.09499999997</v>
      </c>
      <c r="Z378" s="912">
        <v>3537444.4980000001</v>
      </c>
      <c r="AA378" s="889"/>
    </row>
    <row r="379" spans="1:27">
      <c r="A379" s="904"/>
      <c r="B379" s="909"/>
      <c r="C379" s="889"/>
      <c r="D379" s="889">
        <v>251.51599999999999</v>
      </c>
      <c r="E379" s="1494">
        <v>251.51599999999999</v>
      </c>
      <c r="F379" s="889"/>
      <c r="G379" s="910"/>
      <c r="H379" s="910"/>
      <c r="I379" s="901"/>
      <c r="J379" s="904"/>
      <c r="K379" s="909"/>
      <c r="L379" s="911"/>
      <c r="M379" s="889"/>
      <c r="N379" s="889"/>
      <c r="O379" s="889"/>
      <c r="P379" s="889"/>
      <c r="Q379" s="889"/>
      <c r="R379" s="889"/>
      <c r="S379" s="889"/>
      <c r="T379" s="889"/>
      <c r="U379" s="910">
        <v>251.51599999999999</v>
      </c>
      <c r="V379" s="1494">
        <f>U379</f>
        <v>251.51599999999999</v>
      </c>
      <c r="W379" s="911"/>
      <c r="X379" s="889"/>
      <c r="Y379" s="911"/>
      <c r="Z379" s="911"/>
      <c r="AA379" s="890" t="s">
        <v>2284</v>
      </c>
    </row>
    <row r="380" spans="1:27">
      <c r="A380" s="902">
        <f>A378+1</f>
        <v>188</v>
      </c>
      <c r="B380" s="909" t="s">
        <v>2246</v>
      </c>
      <c r="C380" s="889" t="s">
        <v>2218</v>
      </c>
      <c r="D380" s="889"/>
      <c r="E380" s="1494"/>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94"/>
      <c r="W380" s="912">
        <v>251.39400000000001</v>
      </c>
      <c r="X380" s="889" t="s">
        <v>2326</v>
      </c>
      <c r="Y380" s="912">
        <v>534147.81200000003</v>
      </c>
      <c r="Z380" s="912">
        <v>3537197.7450000001</v>
      </c>
      <c r="AA380" s="889"/>
    </row>
    <row r="381" spans="1:27">
      <c r="A381" s="904"/>
      <c r="B381" s="904"/>
      <c r="C381" s="906"/>
      <c r="D381" s="916">
        <v>430.21300000000002</v>
      </c>
      <c r="E381" s="1494">
        <v>430.21300000000002</v>
      </c>
      <c r="F381" s="904"/>
      <c r="G381" s="904"/>
      <c r="H381" s="904"/>
      <c r="I381" s="901"/>
      <c r="J381" s="904"/>
      <c r="K381" s="904"/>
      <c r="L381" s="904"/>
      <c r="M381" s="904"/>
      <c r="N381" s="904"/>
      <c r="O381" s="904"/>
      <c r="P381" s="904"/>
      <c r="Q381" s="904"/>
      <c r="R381" s="904"/>
      <c r="S381" s="904"/>
      <c r="T381" s="904"/>
      <c r="U381" s="910">
        <v>445.12599999999998</v>
      </c>
      <c r="V381" s="1495">
        <f>U381</f>
        <v>445.12599999999998</v>
      </c>
      <c r="W381" s="904"/>
      <c r="X381" s="904"/>
      <c r="Y381" s="904"/>
      <c r="Z381" s="904"/>
      <c r="AA381" s="917" t="s">
        <v>2338</v>
      </c>
    </row>
    <row r="382" spans="1:27" ht="14.5" customHeight="1">
      <c r="A382" s="902">
        <f>A380+1</f>
        <v>189</v>
      </c>
      <c r="B382" s="909" t="s">
        <v>2286</v>
      </c>
      <c r="C382" s="889" t="s">
        <v>1269</v>
      </c>
      <c r="D382" s="906"/>
      <c r="E382" s="1494"/>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96"/>
      <c r="W382" s="912">
        <v>248.76</v>
      </c>
      <c r="X382" s="889" t="s">
        <v>2328</v>
      </c>
      <c r="Y382" s="910">
        <v>534209.72400000005</v>
      </c>
      <c r="Z382" s="910">
        <v>3536756.9449999998</v>
      </c>
      <c r="AA382" s="918"/>
    </row>
    <row r="383" spans="1:27" ht="14.5" customHeight="1">
      <c r="A383" s="904"/>
      <c r="B383" s="889"/>
      <c r="C383" s="889"/>
      <c r="D383" s="916">
        <v>413.16800000000001</v>
      </c>
      <c r="E383" s="1494">
        <f>D383+D385</f>
        <v>834.25800000000004</v>
      </c>
      <c r="F383" s="889"/>
      <c r="G383" s="910"/>
      <c r="H383" s="910"/>
      <c r="I383" s="901"/>
      <c r="J383" s="904"/>
      <c r="K383" s="889"/>
      <c r="L383" s="889"/>
      <c r="M383" s="904"/>
      <c r="N383" s="904"/>
      <c r="O383" s="904"/>
      <c r="P383" s="904"/>
      <c r="Q383" s="904"/>
      <c r="R383" s="904"/>
      <c r="S383" s="904"/>
      <c r="T383" s="904"/>
      <c r="U383" s="910">
        <v>418.77699999999999</v>
      </c>
      <c r="V383" s="1494">
        <f>SUM(U383:U385)</f>
        <v>838.553</v>
      </c>
      <c r="W383" s="912"/>
      <c r="X383" s="889"/>
      <c r="Y383" s="910"/>
      <c r="Z383" s="910"/>
      <c r="AA383" s="917" t="s">
        <v>2339</v>
      </c>
    </row>
    <row r="384" spans="1:27">
      <c r="A384" s="902">
        <f>A382+1</f>
        <v>190</v>
      </c>
      <c r="B384" s="909" t="s">
        <v>2287</v>
      </c>
      <c r="C384" s="889" t="s">
        <v>53</v>
      </c>
      <c r="D384" s="889"/>
      <c r="E384" s="1494"/>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94"/>
      <c r="W384" s="912">
        <v>249.17099999999999</v>
      </c>
      <c r="X384" s="889"/>
      <c r="Y384" s="910">
        <v>534255.59499999997</v>
      </c>
      <c r="Z384" s="910">
        <v>3536340.6889999998</v>
      </c>
      <c r="AA384" s="918"/>
    </row>
    <row r="385" spans="1:27">
      <c r="A385" s="904"/>
      <c r="B385" s="889"/>
      <c r="C385" s="889"/>
      <c r="D385" s="916">
        <v>421.09</v>
      </c>
      <c r="E385" s="1494"/>
      <c r="F385" s="889"/>
      <c r="G385" s="910"/>
      <c r="H385" s="910"/>
      <c r="I385" s="901"/>
      <c r="J385" s="904"/>
      <c r="K385" s="889"/>
      <c r="L385" s="889"/>
      <c r="M385" s="904"/>
      <c r="N385" s="904"/>
      <c r="O385" s="904"/>
      <c r="P385" s="904"/>
      <c r="Q385" s="904"/>
      <c r="R385" s="904"/>
      <c r="S385" s="904"/>
      <c r="T385" s="904"/>
      <c r="U385" s="910">
        <v>419.77600000000001</v>
      </c>
      <c r="V385" s="1494"/>
      <c r="W385" s="912"/>
      <c r="X385" s="889"/>
      <c r="Y385" s="910"/>
      <c r="Z385" s="910"/>
      <c r="AA385" s="917" t="s">
        <v>2340</v>
      </c>
    </row>
    <row r="386" spans="1:27">
      <c r="A386" s="902">
        <f>A384+1</f>
        <v>191</v>
      </c>
      <c r="B386" s="909" t="s">
        <v>2288</v>
      </c>
      <c r="C386" s="889" t="s">
        <v>1277</v>
      </c>
      <c r="D386" s="889"/>
      <c r="E386" s="1494">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94">
        <f>SUM(U386:U390)</f>
        <v>836.76400000000001</v>
      </c>
      <c r="W386" s="912">
        <v>248.58</v>
      </c>
      <c r="X386" s="889" t="s">
        <v>2329</v>
      </c>
      <c r="Y386" s="910">
        <v>534301.576</v>
      </c>
      <c r="Z386" s="910">
        <v>3535923.4389999998</v>
      </c>
      <c r="AA386" s="918"/>
    </row>
    <row r="387" spans="1:27">
      <c r="A387" s="904"/>
      <c r="B387" s="889"/>
      <c r="C387" s="889"/>
      <c r="D387" s="916">
        <v>400.63200000000001</v>
      </c>
      <c r="E387" s="1494"/>
      <c r="F387" s="889"/>
      <c r="G387" s="910"/>
      <c r="H387" s="910"/>
      <c r="I387" s="901"/>
      <c r="J387" s="904"/>
      <c r="K387" s="889"/>
      <c r="L387" s="889"/>
      <c r="M387" s="904"/>
      <c r="N387" s="904"/>
      <c r="O387" s="904"/>
      <c r="P387" s="904"/>
      <c r="Q387" s="904"/>
      <c r="R387" s="904"/>
      <c r="S387" s="904"/>
      <c r="T387" s="904"/>
      <c r="U387" s="910">
        <v>404.589</v>
      </c>
      <c r="V387" s="1494"/>
      <c r="W387" s="912"/>
      <c r="X387" s="889"/>
      <c r="Y387" s="910"/>
      <c r="Z387" s="910"/>
      <c r="AA387" s="917" t="s">
        <v>2341</v>
      </c>
    </row>
    <row r="388" spans="1:27">
      <c r="A388" s="902">
        <f>A386+1</f>
        <v>192</v>
      </c>
      <c r="B388" s="909" t="s">
        <v>2290</v>
      </c>
      <c r="C388" s="889" t="s">
        <v>62</v>
      </c>
      <c r="D388" s="889"/>
      <c r="E388" s="1494"/>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94"/>
      <c r="W388" s="912">
        <v>247.86799999999999</v>
      </c>
      <c r="X388" s="889"/>
      <c r="Y388" s="910">
        <v>534443.89800000004</v>
      </c>
      <c r="Z388" s="910">
        <v>3535544.7080000001</v>
      </c>
      <c r="AA388" s="918"/>
    </row>
    <row r="389" spans="1:27">
      <c r="A389" s="904"/>
      <c r="B389" s="889"/>
      <c r="C389" s="889"/>
      <c r="D389" s="916">
        <v>434.541</v>
      </c>
      <c r="E389" s="1494"/>
      <c r="F389" s="889"/>
      <c r="G389" s="910"/>
      <c r="H389" s="910"/>
      <c r="I389" s="901"/>
      <c r="J389" s="904"/>
      <c r="K389" s="889"/>
      <c r="L389" s="889"/>
      <c r="M389" s="904"/>
      <c r="N389" s="904"/>
      <c r="O389" s="904"/>
      <c r="P389" s="904"/>
      <c r="Q389" s="904"/>
      <c r="R389" s="904"/>
      <c r="S389" s="904"/>
      <c r="T389" s="904"/>
      <c r="U389" s="910">
        <v>432.17500000000001</v>
      </c>
      <c r="V389" s="1494"/>
      <c r="W389" s="912"/>
      <c r="X389" s="889"/>
      <c r="Y389" s="910"/>
      <c r="Z389" s="910"/>
      <c r="AA389" s="918" t="s">
        <v>2342</v>
      </c>
    </row>
    <row r="390" spans="1:27">
      <c r="A390" s="902">
        <f>A388+1</f>
        <v>193</v>
      </c>
      <c r="B390" s="909" t="s">
        <v>2291</v>
      </c>
      <c r="C390" s="889" t="s">
        <v>1978</v>
      </c>
      <c r="D390" s="889"/>
      <c r="E390" s="1494"/>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94"/>
      <c r="W390" s="912">
        <v>247.57300000000001</v>
      </c>
      <c r="X390" s="889" t="s">
        <v>2330</v>
      </c>
      <c r="Y390" s="910">
        <v>534595.924</v>
      </c>
      <c r="Z390" s="910">
        <v>3535140.1549999998</v>
      </c>
      <c r="AA390" s="918"/>
    </row>
    <row r="391" spans="1:27">
      <c r="A391" s="904"/>
      <c r="B391" s="889"/>
      <c r="C391" s="889"/>
      <c r="D391" s="916">
        <v>384.78199999999998</v>
      </c>
      <c r="E391" s="1494">
        <f>D391+D393+D395</f>
        <v>1209.7159999999999</v>
      </c>
      <c r="F391" s="889"/>
      <c r="G391" s="910"/>
      <c r="H391" s="910"/>
      <c r="I391" s="901"/>
      <c r="J391" s="904"/>
      <c r="K391" s="889"/>
      <c r="L391" s="889"/>
      <c r="M391" s="904"/>
      <c r="N391" s="904"/>
      <c r="O391" s="904"/>
      <c r="P391" s="904"/>
      <c r="Q391" s="904"/>
      <c r="R391" s="904"/>
      <c r="S391" s="904"/>
      <c r="T391" s="904"/>
      <c r="U391" s="910">
        <v>383.24900000000002</v>
      </c>
      <c r="V391" s="1494">
        <f>SUM(U391:U396)</f>
        <v>1185.42</v>
      </c>
      <c r="W391" s="912"/>
      <c r="X391" s="889"/>
      <c r="Y391" s="889"/>
      <c r="Z391" s="889"/>
      <c r="AA391" s="918" t="s">
        <v>2343</v>
      </c>
    </row>
    <row r="392" spans="1:27">
      <c r="A392" s="902">
        <f>A390+1</f>
        <v>194</v>
      </c>
      <c r="B392" s="909" t="s">
        <v>2293</v>
      </c>
      <c r="C392" s="889" t="s">
        <v>62</v>
      </c>
      <c r="D392" s="889"/>
      <c r="E392" s="1494"/>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94"/>
      <c r="W392" s="912">
        <v>259.11</v>
      </c>
      <c r="X392" s="889"/>
      <c r="Y392" s="910">
        <v>534673.47</v>
      </c>
      <c r="Z392" s="910">
        <v>3534764.8330000001</v>
      </c>
      <c r="AA392" s="918"/>
    </row>
    <row r="393" spans="1:27">
      <c r="A393" s="904"/>
      <c r="B393" s="889"/>
      <c r="C393" s="889"/>
      <c r="D393" s="916">
        <v>376.64499999999998</v>
      </c>
      <c r="E393" s="1494"/>
      <c r="F393" s="889"/>
      <c r="G393" s="910"/>
      <c r="H393" s="910"/>
      <c r="I393" s="901"/>
      <c r="J393" s="904"/>
      <c r="K393" s="889"/>
      <c r="L393" s="889"/>
      <c r="M393" s="904"/>
      <c r="N393" s="904"/>
      <c r="O393" s="904"/>
      <c r="P393" s="904"/>
      <c r="Q393" s="904"/>
      <c r="R393" s="904"/>
      <c r="S393" s="904"/>
      <c r="T393" s="904"/>
      <c r="U393" s="910">
        <v>382.084</v>
      </c>
      <c r="V393" s="1494"/>
      <c r="W393" s="912"/>
      <c r="X393" s="889"/>
      <c r="Y393" s="889"/>
      <c r="Z393" s="889"/>
      <c r="AA393" s="917" t="s">
        <v>2344</v>
      </c>
    </row>
    <row r="394" spans="1:27">
      <c r="A394" s="902">
        <f>A392+1</f>
        <v>195</v>
      </c>
      <c r="B394" s="909" t="s">
        <v>2294</v>
      </c>
      <c r="C394" s="889" t="s">
        <v>62</v>
      </c>
      <c r="D394" s="889"/>
      <c r="E394" s="1494"/>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94"/>
      <c r="W394" s="912">
        <v>259.08699999999999</v>
      </c>
      <c r="X394" s="889"/>
      <c r="Y394" s="910">
        <v>534750.78</v>
      </c>
      <c r="Z394" s="910">
        <v>3534390.6519999998</v>
      </c>
      <c r="AA394" s="918"/>
    </row>
    <row r="395" spans="1:27">
      <c r="A395" s="904"/>
      <c r="B395" s="889"/>
      <c r="C395" s="889"/>
      <c r="D395" s="916">
        <v>448.28899999999999</v>
      </c>
      <c r="E395" s="1494"/>
      <c r="F395" s="889"/>
      <c r="G395" s="910"/>
      <c r="H395" s="910"/>
      <c r="I395" s="901"/>
      <c r="J395" s="904"/>
      <c r="K395" s="889"/>
      <c r="L395" s="889"/>
      <c r="M395" s="904"/>
      <c r="N395" s="904"/>
      <c r="O395" s="904"/>
      <c r="P395" s="904"/>
      <c r="Q395" s="904"/>
      <c r="R395" s="904"/>
      <c r="S395" s="904"/>
      <c r="T395" s="904"/>
      <c r="U395" s="910">
        <v>420.08699999999999</v>
      </c>
      <c r="V395" s="1494"/>
      <c r="W395" s="912"/>
      <c r="X395" s="889"/>
      <c r="Y395" s="889"/>
      <c r="Z395" s="889"/>
      <c r="AA395" s="917" t="s">
        <v>2345</v>
      </c>
    </row>
    <row r="396" spans="1:27">
      <c r="A396" s="902">
        <f>A394+1</f>
        <v>196</v>
      </c>
      <c r="B396" s="909" t="s">
        <v>2295</v>
      </c>
      <c r="C396" s="889" t="s">
        <v>2218</v>
      </c>
      <c r="D396" s="889"/>
      <c r="E396" s="1494"/>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94"/>
      <c r="W396" s="912">
        <v>259.185</v>
      </c>
      <c r="X396" s="889" t="s">
        <v>2331</v>
      </c>
      <c r="Y396" s="910">
        <v>534835.77899999998</v>
      </c>
      <c r="Z396" s="910">
        <v>3533979.2540000002</v>
      </c>
      <c r="AA396" s="918"/>
    </row>
    <row r="397" spans="1:27">
      <c r="A397" s="904"/>
      <c r="B397" s="889"/>
      <c r="C397" s="889"/>
      <c r="D397" s="916">
        <v>212.08500000000001</v>
      </c>
      <c r="E397" s="1494">
        <v>212.08500000000001</v>
      </c>
      <c r="F397" s="889"/>
      <c r="G397" s="910"/>
      <c r="H397" s="910"/>
      <c r="I397" s="901"/>
      <c r="J397" s="904"/>
      <c r="K397" s="889"/>
      <c r="L397" s="889"/>
      <c r="M397" s="904"/>
      <c r="N397" s="904"/>
      <c r="O397" s="904"/>
      <c r="P397" s="904"/>
      <c r="Q397" s="904"/>
      <c r="R397" s="904"/>
      <c r="S397" s="904"/>
      <c r="T397" s="904"/>
      <c r="U397" s="910">
        <v>211.06299999999999</v>
      </c>
      <c r="V397" s="1494">
        <f>SUM(U397)</f>
        <v>211.06299999999999</v>
      </c>
      <c r="W397" s="912"/>
      <c r="X397" s="889"/>
      <c r="Y397" s="889"/>
      <c r="Z397" s="889"/>
      <c r="AA397" s="918" t="s">
        <v>2346</v>
      </c>
    </row>
    <row r="398" spans="1:27">
      <c r="A398" s="902">
        <f>A396+1</f>
        <v>197</v>
      </c>
      <c r="B398" s="909" t="s">
        <v>2297</v>
      </c>
      <c r="C398" s="889" t="s">
        <v>2218</v>
      </c>
      <c r="D398" s="889"/>
      <c r="E398" s="1494"/>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94"/>
      <c r="W398" s="912">
        <v>259.19200000000001</v>
      </c>
      <c r="X398" s="889" t="s">
        <v>2332</v>
      </c>
      <c r="Y398" s="910">
        <v>534975.84100000001</v>
      </c>
      <c r="Z398" s="910">
        <v>3533821.361</v>
      </c>
      <c r="AA398" s="794" t="s">
        <v>2347</v>
      </c>
    </row>
    <row r="399" spans="1:27">
      <c r="A399" s="904"/>
      <c r="B399" s="889"/>
      <c r="C399" s="889"/>
      <c r="D399" s="916">
        <v>384.98500000000001</v>
      </c>
      <c r="E399" s="1494">
        <f>D399+D401</f>
        <v>604.23099999999999</v>
      </c>
      <c r="F399" s="889"/>
      <c r="G399" s="910"/>
      <c r="H399" s="910"/>
      <c r="I399" s="901"/>
      <c r="J399" s="904"/>
      <c r="K399" s="889"/>
      <c r="L399" s="889"/>
      <c r="M399" s="904"/>
      <c r="N399" s="904"/>
      <c r="O399" s="904"/>
      <c r="P399" s="904"/>
      <c r="Q399" s="904"/>
      <c r="R399" s="904"/>
      <c r="S399" s="904"/>
      <c r="T399" s="904"/>
      <c r="U399" s="910">
        <v>385.10300000000001</v>
      </c>
      <c r="V399" s="1494">
        <f>SUM(U399:U402)</f>
        <v>618.22900000000004</v>
      </c>
      <c r="W399" s="912"/>
      <c r="X399" s="889"/>
      <c r="Y399" s="911"/>
      <c r="Z399" s="911"/>
      <c r="AA399" s="918" t="s">
        <v>2348</v>
      </c>
    </row>
    <row r="400" spans="1:27">
      <c r="A400" s="902">
        <f>A398+1</f>
        <v>198</v>
      </c>
      <c r="B400" s="909" t="s">
        <v>2299</v>
      </c>
      <c r="C400" s="889" t="s">
        <v>62</v>
      </c>
      <c r="D400" s="889"/>
      <c r="E400" s="1494"/>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94"/>
      <c r="W400" s="912">
        <v>259.19499999999999</v>
      </c>
      <c r="X400" s="889"/>
      <c r="Y400" s="889">
        <v>535042.64199999999</v>
      </c>
      <c r="Z400" s="889">
        <v>3533442.0959999999</v>
      </c>
      <c r="AA400" s="918"/>
    </row>
    <row r="401" spans="1:27">
      <c r="A401" s="904"/>
      <c r="B401" s="889"/>
      <c r="C401" s="889"/>
      <c r="D401" s="916">
        <v>219.24600000000001</v>
      </c>
      <c r="E401" s="1494"/>
      <c r="F401" s="889"/>
      <c r="G401" s="910"/>
      <c r="H401" s="910"/>
      <c r="I401" s="901"/>
      <c r="J401" s="904"/>
      <c r="K401" s="889"/>
      <c r="L401" s="889"/>
      <c r="M401" s="904"/>
      <c r="N401" s="904"/>
      <c r="O401" s="904"/>
      <c r="P401" s="904"/>
      <c r="Q401" s="904"/>
      <c r="R401" s="904"/>
      <c r="S401" s="904"/>
      <c r="T401" s="904"/>
      <c r="U401" s="910">
        <v>233.126</v>
      </c>
      <c r="V401" s="1494"/>
      <c r="W401" s="912"/>
      <c r="X401" s="889"/>
      <c r="Y401" s="889"/>
      <c r="Z401" s="889"/>
      <c r="AA401" s="918" t="s">
        <v>2349</v>
      </c>
    </row>
    <row r="402" spans="1:27">
      <c r="A402" s="902">
        <f>A400+1</f>
        <v>199</v>
      </c>
      <c r="B402" s="909" t="s">
        <v>2300</v>
      </c>
      <c r="C402" s="889" t="s">
        <v>1319</v>
      </c>
      <c r="D402" s="889"/>
      <c r="E402" s="1494"/>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94"/>
      <c r="W402" s="912">
        <v>259.26400000000001</v>
      </c>
      <c r="X402" s="889" t="s">
        <v>2333</v>
      </c>
      <c r="Y402" s="910">
        <v>535083.07999999996</v>
      </c>
      <c r="Z402" s="910">
        <v>3533212.5040000002</v>
      </c>
      <c r="AA402" s="918"/>
    </row>
    <row r="403" spans="1:27">
      <c r="A403" s="904"/>
      <c r="B403" s="889"/>
      <c r="C403" s="889"/>
      <c r="D403" s="916">
        <v>389.65100000000001</v>
      </c>
      <c r="E403" s="1494">
        <f>D403+D405+D407</f>
        <v>1199.5439999999999</v>
      </c>
      <c r="F403" s="889"/>
      <c r="G403" s="910"/>
      <c r="H403" s="910"/>
      <c r="I403" s="901"/>
      <c r="J403" s="904"/>
      <c r="K403" s="889"/>
      <c r="L403" s="889"/>
      <c r="M403" s="904"/>
      <c r="N403" s="904"/>
      <c r="O403" s="904"/>
      <c r="P403" s="904"/>
      <c r="Q403" s="904"/>
      <c r="R403" s="904"/>
      <c r="S403" s="904"/>
      <c r="T403" s="904"/>
      <c r="U403" s="910">
        <v>401.23200000000003</v>
      </c>
      <c r="V403" s="1494">
        <f>SUM(U403:U408)</f>
        <v>1181.01</v>
      </c>
      <c r="W403" s="912"/>
      <c r="X403" s="889"/>
      <c r="Y403" s="889"/>
      <c r="Z403" s="889"/>
      <c r="AA403" s="918" t="s">
        <v>2350</v>
      </c>
    </row>
    <row r="404" spans="1:27">
      <c r="A404" s="902">
        <f>A402+1</f>
        <v>200</v>
      </c>
      <c r="B404" s="909" t="s">
        <v>2302</v>
      </c>
      <c r="C404" s="889" t="s">
        <v>62</v>
      </c>
      <c r="D404" s="916"/>
      <c r="E404" s="1494"/>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94"/>
      <c r="W404" s="912">
        <v>259.92099999999999</v>
      </c>
      <c r="X404" s="889"/>
      <c r="Y404" s="910">
        <v>535392.12699999998</v>
      </c>
      <c r="Z404" s="910">
        <v>3532956.62</v>
      </c>
      <c r="AA404" s="918"/>
    </row>
    <row r="405" spans="1:27">
      <c r="A405" s="904"/>
      <c r="B405" s="889"/>
      <c r="C405" s="889"/>
      <c r="D405" s="916">
        <v>367.11</v>
      </c>
      <c r="E405" s="1494"/>
      <c r="F405" s="889"/>
      <c r="G405" s="910"/>
      <c r="H405" s="910"/>
      <c r="I405" s="901"/>
      <c r="J405" s="904"/>
      <c r="K405" s="889"/>
      <c r="L405" s="889"/>
      <c r="M405" s="904"/>
      <c r="N405" s="904"/>
      <c r="O405" s="904"/>
      <c r="P405" s="904"/>
      <c r="Q405" s="904"/>
      <c r="R405" s="904"/>
      <c r="S405" s="904"/>
      <c r="T405" s="904"/>
      <c r="U405" s="910">
        <v>342.99900000000002</v>
      </c>
      <c r="V405" s="1494"/>
      <c r="W405" s="912"/>
      <c r="X405" s="889"/>
      <c r="Y405" s="889"/>
      <c r="Z405" s="889"/>
      <c r="AA405" s="918" t="s">
        <v>2068</v>
      </c>
    </row>
    <row r="406" spans="1:27">
      <c r="A406" s="902">
        <f>A404+1</f>
        <v>201</v>
      </c>
      <c r="B406" s="909" t="s">
        <v>2303</v>
      </c>
      <c r="C406" s="889" t="s">
        <v>76</v>
      </c>
      <c r="D406" s="916"/>
      <c r="E406" s="1494"/>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94"/>
      <c r="W406" s="912">
        <v>260.32499999999999</v>
      </c>
      <c r="X406" s="889"/>
      <c r="Y406" s="910">
        <v>535656.321</v>
      </c>
      <c r="Z406" s="910">
        <v>3532737.8730000001</v>
      </c>
      <c r="AA406" s="918"/>
    </row>
    <row r="407" spans="1:27">
      <c r="A407" s="904"/>
      <c r="B407" s="889"/>
      <c r="C407" s="889"/>
      <c r="D407" s="916">
        <v>442.78300000000002</v>
      </c>
      <c r="E407" s="1494"/>
      <c r="F407" s="889"/>
      <c r="G407" s="910"/>
      <c r="H407" s="910"/>
      <c r="I407" s="901"/>
      <c r="J407" s="904"/>
      <c r="K407" s="889"/>
      <c r="L407" s="889"/>
      <c r="M407" s="904"/>
      <c r="N407" s="904"/>
      <c r="O407" s="904"/>
      <c r="P407" s="904"/>
      <c r="Q407" s="904"/>
      <c r="R407" s="904"/>
      <c r="S407" s="904"/>
      <c r="T407" s="904"/>
      <c r="U407" s="910">
        <v>436.779</v>
      </c>
      <c r="V407" s="1494"/>
      <c r="W407" s="912"/>
      <c r="X407" s="889"/>
      <c r="Y407" s="889"/>
      <c r="Z407" s="889"/>
      <c r="AA407" s="918" t="s">
        <v>2349</v>
      </c>
    </row>
    <row r="408" spans="1:27">
      <c r="A408" s="902">
        <f>A406+1</f>
        <v>202</v>
      </c>
      <c r="B408" s="909" t="s">
        <v>2304</v>
      </c>
      <c r="C408" s="889" t="s">
        <v>2218</v>
      </c>
      <c r="D408" s="889"/>
      <c r="E408" s="1494"/>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94"/>
      <c r="W408" s="912">
        <v>260.55900000000003</v>
      </c>
      <c r="X408" s="889" t="s">
        <v>2334</v>
      </c>
      <c r="Y408" s="910">
        <v>535992.74899999995</v>
      </c>
      <c r="Z408" s="910">
        <v>3532459.3190000001</v>
      </c>
      <c r="AA408" s="918"/>
    </row>
    <row r="409" spans="1:27" ht="29">
      <c r="A409" s="904"/>
      <c r="B409" s="889"/>
      <c r="C409" s="889"/>
      <c r="D409" s="916">
        <v>242.124</v>
      </c>
      <c r="E409" s="1494">
        <v>242.124</v>
      </c>
      <c r="F409" s="889"/>
      <c r="G409" s="910"/>
      <c r="H409" s="910"/>
      <c r="I409" s="901"/>
      <c r="J409" s="904"/>
      <c r="K409" s="889"/>
      <c r="L409" s="889"/>
      <c r="M409" s="904"/>
      <c r="N409" s="904"/>
      <c r="O409" s="904"/>
      <c r="P409" s="904"/>
      <c r="Q409" s="904"/>
      <c r="R409" s="904"/>
      <c r="S409" s="904"/>
      <c r="T409" s="904"/>
      <c r="U409" s="910">
        <v>247.685</v>
      </c>
      <c r="V409" s="1494">
        <f>SUM(U409)</f>
        <v>247.685</v>
      </c>
      <c r="W409" s="912"/>
      <c r="X409" s="889"/>
      <c r="Y409" s="889"/>
      <c r="Z409" s="889"/>
      <c r="AA409" s="917" t="s">
        <v>2351</v>
      </c>
    </row>
    <row r="410" spans="1:27">
      <c r="A410" s="902">
        <f>A408+1</f>
        <v>203</v>
      </c>
      <c r="B410" s="909" t="s">
        <v>2306</v>
      </c>
      <c r="C410" s="889" t="s">
        <v>2218</v>
      </c>
      <c r="D410" s="889"/>
      <c r="E410" s="1494"/>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94"/>
      <c r="W410" s="912">
        <v>260.69200000000001</v>
      </c>
      <c r="X410" s="889" t="s">
        <v>2335</v>
      </c>
      <c r="Y410" s="910">
        <v>536147.34400000004</v>
      </c>
      <c r="Z410" s="910">
        <v>3532265.804</v>
      </c>
      <c r="AA410" s="918"/>
    </row>
    <row r="411" spans="1:27">
      <c r="A411" s="904"/>
      <c r="B411" s="889"/>
      <c r="C411" s="889"/>
      <c r="D411" s="916">
        <v>377.46800000000002</v>
      </c>
      <c r="E411" s="1494">
        <f>D411+D413+D415+D417</f>
        <v>1471.729</v>
      </c>
      <c r="F411" s="889"/>
      <c r="G411" s="910"/>
      <c r="H411" s="910"/>
      <c r="I411" s="901"/>
      <c r="J411" s="904"/>
      <c r="K411" s="889"/>
      <c r="L411" s="889"/>
      <c r="M411" s="904"/>
      <c r="N411" s="904"/>
      <c r="O411" s="904"/>
      <c r="P411" s="904"/>
      <c r="Q411" s="904"/>
      <c r="R411" s="904"/>
      <c r="S411" s="904"/>
      <c r="T411" s="904"/>
      <c r="U411" s="910">
        <v>360.87799999999999</v>
      </c>
      <c r="V411" s="1494">
        <f>SUM(U411:U417)</f>
        <v>1455.1559999999999</v>
      </c>
      <c r="W411" s="912"/>
      <c r="X411" s="889"/>
      <c r="Y411" s="889"/>
      <c r="Z411" s="889"/>
      <c r="AA411" s="918" t="s">
        <v>2068</v>
      </c>
    </row>
    <row r="412" spans="1:27">
      <c r="A412" s="902">
        <f>A410+1</f>
        <v>204</v>
      </c>
      <c r="B412" s="909" t="s">
        <v>2308</v>
      </c>
      <c r="C412" s="889" t="s">
        <v>62</v>
      </c>
      <c r="D412" s="889"/>
      <c r="E412" s="1494"/>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94"/>
      <c r="W412" s="912">
        <v>260.87599999999998</v>
      </c>
      <c r="X412" s="889"/>
      <c r="Y412" s="910">
        <v>536175.53700000001</v>
      </c>
      <c r="Z412" s="910">
        <v>3531906.0290000001</v>
      </c>
      <c r="AA412" s="919"/>
    </row>
    <row r="413" spans="1:27">
      <c r="A413" s="904"/>
      <c r="B413" s="889"/>
      <c r="C413" s="889"/>
      <c r="D413" s="916">
        <v>415.65199999999999</v>
      </c>
      <c r="E413" s="1494"/>
      <c r="F413" s="889"/>
      <c r="G413" s="910"/>
      <c r="H413" s="910"/>
      <c r="I413" s="901"/>
      <c r="J413" s="904"/>
      <c r="K413" s="889"/>
      <c r="L413" s="889"/>
      <c r="M413" s="904"/>
      <c r="N413" s="904"/>
      <c r="O413" s="904"/>
      <c r="P413" s="904"/>
      <c r="Q413" s="904"/>
      <c r="R413" s="904"/>
      <c r="S413" s="904"/>
      <c r="T413" s="904"/>
      <c r="U413" s="910">
        <v>415.64299999999997</v>
      </c>
      <c r="V413" s="1494"/>
      <c r="W413" s="912"/>
      <c r="X413" s="889"/>
      <c r="Y413" s="910"/>
      <c r="Z413" s="910"/>
      <c r="AA413" s="918" t="s">
        <v>2352</v>
      </c>
    </row>
    <row r="414" spans="1:27">
      <c r="A414" s="902">
        <f>A412+1</f>
        <v>205</v>
      </c>
      <c r="B414" s="909" t="s">
        <v>2309</v>
      </c>
      <c r="C414" s="889" t="s">
        <v>53</v>
      </c>
      <c r="D414" s="889"/>
      <c r="E414" s="1494"/>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94"/>
      <c r="W414" s="912">
        <v>259.988</v>
      </c>
      <c r="X414" s="889"/>
      <c r="Y414" s="910">
        <v>536208.00800000003</v>
      </c>
      <c r="Z414" s="910">
        <v>3531491.659</v>
      </c>
      <c r="AA414" s="918"/>
    </row>
    <row r="415" spans="1:27">
      <c r="A415" s="904"/>
      <c r="B415" s="889"/>
      <c r="C415" s="889"/>
      <c r="D415" s="916">
        <v>378.39699999999999</v>
      </c>
      <c r="E415" s="1494"/>
      <c r="F415" s="889"/>
      <c r="G415" s="910"/>
      <c r="H415" s="910"/>
      <c r="I415" s="901"/>
      <c r="J415" s="904"/>
      <c r="K415" s="889"/>
      <c r="L415" s="889"/>
      <c r="M415" s="904"/>
      <c r="N415" s="904"/>
      <c r="O415" s="904"/>
      <c r="P415" s="904"/>
      <c r="Q415" s="904"/>
      <c r="R415" s="904"/>
      <c r="S415" s="904"/>
      <c r="T415" s="904"/>
      <c r="U415" s="910">
        <v>379.75099999999998</v>
      </c>
      <c r="V415" s="1494"/>
      <c r="W415" s="912"/>
      <c r="X415" s="889"/>
      <c r="Y415" s="910"/>
      <c r="Z415" s="910"/>
      <c r="AA415" s="917" t="s">
        <v>2353</v>
      </c>
    </row>
    <row r="416" spans="1:27">
      <c r="A416" s="902">
        <f>A414+1</f>
        <v>206</v>
      </c>
      <c r="B416" s="909" t="s">
        <v>2310</v>
      </c>
      <c r="C416" s="889" t="s">
        <v>76</v>
      </c>
      <c r="D416" s="916"/>
      <c r="E416" s="1494"/>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94"/>
      <c r="W416" s="912">
        <v>259.39299999999997</v>
      </c>
      <c r="X416" s="889"/>
      <c r="Y416" s="910">
        <v>536237.67599999998</v>
      </c>
      <c r="Z416" s="910">
        <v>3531113.0660000001</v>
      </c>
      <c r="AA416" s="918"/>
    </row>
    <row r="417" spans="1:27">
      <c r="A417" s="904"/>
      <c r="B417" s="889"/>
      <c r="C417" s="889"/>
      <c r="D417" s="916">
        <v>300.21199999999999</v>
      </c>
      <c r="E417" s="1494"/>
      <c r="F417" s="889"/>
      <c r="G417" s="910"/>
      <c r="H417" s="910"/>
      <c r="I417" s="901"/>
      <c r="J417" s="904"/>
      <c r="K417" s="889"/>
      <c r="L417" s="889"/>
      <c r="M417" s="904"/>
      <c r="N417" s="904"/>
      <c r="O417" s="904"/>
      <c r="P417" s="904"/>
      <c r="Q417" s="904"/>
      <c r="R417" s="904"/>
      <c r="S417" s="904"/>
      <c r="T417" s="904"/>
      <c r="U417" s="910">
        <v>298.88400000000001</v>
      </c>
      <c r="V417" s="1494"/>
      <c r="W417" s="912"/>
      <c r="X417" s="889"/>
      <c r="Y417" s="910"/>
      <c r="Z417" s="910"/>
      <c r="AA417" s="918" t="s">
        <v>2068</v>
      </c>
    </row>
    <row r="418" spans="1:27">
      <c r="A418" s="902">
        <f>A416+1</f>
        <v>207</v>
      </c>
      <c r="B418" s="909" t="s">
        <v>2311</v>
      </c>
      <c r="C418" s="889" t="s">
        <v>1277</v>
      </c>
      <c r="D418" s="916"/>
      <c r="E418" s="1494">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94">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94"/>
      <c r="F419" s="889"/>
      <c r="G419" s="910"/>
      <c r="H419" s="910"/>
      <c r="I419" s="901"/>
      <c r="J419" s="904"/>
      <c r="K419" s="889"/>
      <c r="L419" s="889"/>
      <c r="M419" s="904"/>
      <c r="N419" s="904"/>
      <c r="O419" s="904"/>
      <c r="P419" s="904"/>
      <c r="Q419" s="904"/>
      <c r="R419" s="904"/>
      <c r="S419" s="904"/>
      <c r="T419" s="904"/>
      <c r="U419" s="910">
        <v>314.66399999999999</v>
      </c>
      <c r="V419" s="1494"/>
      <c r="W419" s="912"/>
      <c r="X419" s="889"/>
      <c r="Y419" s="889"/>
      <c r="Z419" s="889"/>
      <c r="AA419" s="918" t="s">
        <v>2354</v>
      </c>
    </row>
    <row r="420" spans="1:27">
      <c r="A420" s="902">
        <f>A418+1</f>
        <v>208</v>
      </c>
      <c r="B420" s="909" t="s">
        <v>2313</v>
      </c>
      <c r="C420" s="889" t="s">
        <v>76</v>
      </c>
      <c r="D420" s="889"/>
      <c r="E420" s="1494"/>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94"/>
      <c r="W420" s="912">
        <v>260.00700000000001</v>
      </c>
      <c r="X420" s="889"/>
      <c r="Y420" s="910">
        <v>536183.85499999998</v>
      </c>
      <c r="Z420" s="910">
        <v>3530510.0410000002</v>
      </c>
      <c r="AA420" s="918"/>
    </row>
    <row r="421" spans="1:27">
      <c r="A421" s="904"/>
      <c r="B421" s="889"/>
      <c r="C421" s="889"/>
      <c r="D421" s="916">
        <v>301.75700000000001</v>
      </c>
      <c r="E421" s="1494"/>
      <c r="F421" s="889"/>
      <c r="G421" s="910"/>
      <c r="H421" s="910"/>
      <c r="I421" s="901"/>
      <c r="J421" s="904"/>
      <c r="K421" s="889"/>
      <c r="L421" s="889"/>
      <c r="M421" s="904"/>
      <c r="N421" s="904"/>
      <c r="O421" s="904"/>
      <c r="P421" s="904"/>
      <c r="Q421" s="904"/>
      <c r="R421" s="904"/>
      <c r="S421" s="904"/>
      <c r="T421" s="904"/>
      <c r="U421" s="910">
        <v>301.75700000000001</v>
      </c>
      <c r="V421" s="1494"/>
      <c r="W421" s="912"/>
      <c r="X421" s="889"/>
      <c r="Y421" s="910"/>
      <c r="Z421" s="910"/>
      <c r="AA421" s="918" t="s">
        <v>2355</v>
      </c>
    </row>
    <row r="422" spans="1:27">
      <c r="A422" s="902">
        <f>A420+1</f>
        <v>209</v>
      </c>
      <c r="B422" s="909" t="s">
        <v>2314</v>
      </c>
      <c r="C422" s="889" t="s">
        <v>76</v>
      </c>
      <c r="D422" s="889"/>
      <c r="E422" s="1494"/>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94"/>
      <c r="W422" s="912">
        <v>259.339</v>
      </c>
      <c r="X422" s="889"/>
      <c r="Y422" s="910">
        <v>536109.85</v>
      </c>
      <c r="Z422" s="910">
        <v>3530217.4989999998</v>
      </c>
      <c r="AA422" s="918"/>
    </row>
    <row r="423" spans="1:27">
      <c r="A423" s="904"/>
      <c r="B423" s="889"/>
      <c r="C423" s="889"/>
      <c r="D423" s="916">
        <v>272.65499999999997</v>
      </c>
      <c r="E423" s="1494"/>
      <c r="F423" s="889"/>
      <c r="G423" s="910"/>
      <c r="H423" s="910"/>
      <c r="I423" s="901"/>
      <c r="J423" s="904"/>
      <c r="K423" s="889"/>
      <c r="L423" s="889"/>
      <c r="M423" s="904"/>
      <c r="N423" s="904"/>
      <c r="O423" s="904"/>
      <c r="P423" s="904"/>
      <c r="Q423" s="904"/>
      <c r="R423" s="904"/>
      <c r="S423" s="904"/>
      <c r="T423" s="904"/>
      <c r="U423" s="910">
        <v>272.654</v>
      </c>
      <c r="V423" s="1494"/>
      <c r="W423" s="912"/>
      <c r="X423" s="889"/>
      <c r="Y423" s="910"/>
      <c r="Z423" s="910"/>
      <c r="AA423" s="917"/>
    </row>
    <row r="424" spans="1:27">
      <c r="A424" s="902">
        <f>A422+1</f>
        <v>210</v>
      </c>
      <c r="B424" s="909" t="s">
        <v>2315</v>
      </c>
      <c r="C424" s="889" t="s">
        <v>1269</v>
      </c>
      <c r="D424" s="889"/>
      <c r="E424" s="1494"/>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94"/>
      <c r="W424" s="912">
        <v>259.19200000000001</v>
      </c>
      <c r="X424" s="889" t="s">
        <v>2337</v>
      </c>
      <c r="Y424" s="910">
        <v>536042.98300000001</v>
      </c>
      <c r="Z424" s="910">
        <v>3529953.1719999998</v>
      </c>
      <c r="AA424" s="918"/>
    </row>
    <row r="425" spans="1:27">
      <c r="A425" s="904"/>
      <c r="B425" s="889"/>
      <c r="C425" s="889"/>
      <c r="D425" s="916">
        <v>411.54199999999997</v>
      </c>
      <c r="E425" s="1494">
        <v>411.54199999999997</v>
      </c>
      <c r="F425" s="889"/>
      <c r="G425" s="910"/>
      <c r="H425" s="910"/>
      <c r="I425" s="901"/>
      <c r="J425" s="904"/>
      <c r="K425" s="889"/>
      <c r="L425" s="889"/>
      <c r="M425" s="904"/>
      <c r="N425" s="904"/>
      <c r="O425" s="904"/>
      <c r="P425" s="904"/>
      <c r="Q425" s="904"/>
      <c r="R425" s="904"/>
      <c r="S425" s="904"/>
      <c r="T425" s="904"/>
      <c r="U425" s="910">
        <v>411.54199999999997</v>
      </c>
      <c r="V425" s="1494">
        <f>SUM(U425)</f>
        <v>411.54199999999997</v>
      </c>
      <c r="W425" s="912"/>
      <c r="X425" s="889"/>
      <c r="Y425" s="889"/>
      <c r="Z425" s="889"/>
      <c r="AA425" s="917" t="s">
        <v>2356</v>
      </c>
    </row>
    <row r="426" spans="1:27">
      <c r="A426" s="902">
        <f>A424+1</f>
        <v>211</v>
      </c>
      <c r="B426" s="909" t="s">
        <v>2317</v>
      </c>
      <c r="C426" s="889" t="s">
        <v>1361</v>
      </c>
      <c r="D426" s="889"/>
      <c r="E426" s="1494"/>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94"/>
      <c r="W426" s="912">
        <v>258.815</v>
      </c>
      <c r="X426" s="889" t="s">
        <v>2318</v>
      </c>
      <c r="Y426" s="910">
        <v>535938.58799999999</v>
      </c>
      <c r="Z426" s="910">
        <v>3529555.091</v>
      </c>
      <c r="AA426" s="918"/>
    </row>
    <row r="427" spans="1:27">
      <c r="A427" s="904"/>
      <c r="B427" s="889"/>
      <c r="C427" s="889"/>
      <c r="D427" s="916">
        <v>375.053</v>
      </c>
      <c r="E427" s="1494">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94">
        <f>SUM(U427:U436)</f>
        <v>1751.019</v>
      </c>
      <c r="W427" s="912"/>
      <c r="X427" s="889"/>
      <c r="Y427" s="889"/>
      <c r="Z427" s="889"/>
      <c r="AA427" s="917" t="s">
        <v>2357</v>
      </c>
    </row>
    <row r="428" spans="1:27">
      <c r="A428" s="902">
        <f>A426+1</f>
        <v>212</v>
      </c>
      <c r="B428" s="909" t="s">
        <v>2319</v>
      </c>
      <c r="C428" s="889" t="s">
        <v>76</v>
      </c>
      <c r="D428" s="916"/>
      <c r="E428" s="1494"/>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94"/>
      <c r="W428" s="912">
        <v>258.94099999999997</v>
      </c>
      <c r="X428" s="889"/>
      <c r="Y428" s="910">
        <v>535971.53700000001</v>
      </c>
      <c r="Z428" s="910">
        <v>3529181.4870000002</v>
      </c>
      <c r="AA428" s="918"/>
    </row>
    <row r="429" spans="1:27">
      <c r="A429" s="904"/>
      <c r="B429" s="889"/>
      <c r="C429" s="889"/>
      <c r="D429" s="916">
        <v>357.80099999999999</v>
      </c>
      <c r="E429" s="1494"/>
      <c r="F429" s="889"/>
      <c r="G429" s="910"/>
      <c r="H429" s="910"/>
      <c r="I429" s="901"/>
      <c r="J429" s="904"/>
      <c r="K429" s="889"/>
      <c r="L429" s="889"/>
      <c r="M429" s="904"/>
      <c r="N429" s="904"/>
      <c r="O429" s="904"/>
      <c r="P429" s="904"/>
      <c r="Q429" s="904"/>
      <c r="R429" s="904"/>
      <c r="S429" s="904"/>
      <c r="T429" s="904"/>
      <c r="U429" s="910">
        <v>357.80099999999999</v>
      </c>
      <c r="V429" s="1494"/>
      <c r="W429" s="912"/>
      <c r="X429" s="889"/>
      <c r="Y429" s="910"/>
      <c r="Z429" s="910"/>
      <c r="AA429" s="918" t="s">
        <v>2358</v>
      </c>
    </row>
    <row r="430" spans="1:27">
      <c r="A430" s="902">
        <f>A428+1</f>
        <v>213</v>
      </c>
      <c r="B430" s="909" t="s">
        <v>2320</v>
      </c>
      <c r="C430" s="889" t="s">
        <v>76</v>
      </c>
      <c r="D430" s="916"/>
      <c r="E430" s="1494"/>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94"/>
      <c r="W430" s="912">
        <v>258.584</v>
      </c>
      <c r="X430" s="889"/>
      <c r="Y430" s="910">
        <v>536002.97199999995</v>
      </c>
      <c r="Z430" s="910">
        <v>3528825.07</v>
      </c>
      <c r="AA430" s="918"/>
    </row>
    <row r="431" spans="1:27">
      <c r="A431" s="904"/>
      <c r="B431" s="889"/>
      <c r="C431" s="889"/>
      <c r="D431" s="916">
        <v>338.209</v>
      </c>
      <c r="E431" s="1494"/>
      <c r="F431" s="889"/>
      <c r="G431" s="910"/>
      <c r="H431" s="910"/>
      <c r="I431" s="901"/>
      <c r="J431" s="904"/>
      <c r="K431" s="889"/>
      <c r="L431" s="889"/>
      <c r="M431" s="904"/>
      <c r="N431" s="904"/>
      <c r="O431" s="904"/>
      <c r="P431" s="904"/>
      <c r="Q431" s="904"/>
      <c r="R431" s="904"/>
      <c r="S431" s="904"/>
      <c r="T431" s="904"/>
      <c r="U431" s="910">
        <v>338.209</v>
      </c>
      <c r="V431" s="1494"/>
      <c r="W431" s="912"/>
      <c r="X431" s="889"/>
      <c r="Y431" s="910"/>
      <c r="Z431" s="910"/>
      <c r="AA431" s="917" t="s">
        <v>2248</v>
      </c>
    </row>
    <row r="432" spans="1:27">
      <c r="A432" s="902">
        <f>A430+1</f>
        <v>214</v>
      </c>
      <c r="B432" s="909" t="s">
        <v>2321</v>
      </c>
      <c r="C432" s="889" t="s">
        <v>76</v>
      </c>
      <c r="D432" s="916"/>
      <c r="E432" s="1494"/>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94"/>
      <c r="W432" s="912">
        <v>258.51600000000002</v>
      </c>
      <c r="X432" s="889"/>
      <c r="Y432" s="910">
        <v>536032.68500000006</v>
      </c>
      <c r="Z432" s="910">
        <v>3528488.1690000002</v>
      </c>
      <c r="AA432" s="918"/>
    </row>
    <row r="433" spans="1:27">
      <c r="A433" s="904"/>
      <c r="B433" s="889"/>
      <c r="C433" s="889"/>
      <c r="D433" s="916">
        <v>358.79300000000001</v>
      </c>
      <c r="E433" s="1494"/>
      <c r="F433" s="889"/>
      <c r="G433" s="910"/>
      <c r="H433" s="910"/>
      <c r="I433" s="901"/>
      <c r="J433" s="904"/>
      <c r="K433" s="889"/>
      <c r="L433" s="889"/>
      <c r="M433" s="904"/>
      <c r="N433" s="904"/>
      <c r="O433" s="904"/>
      <c r="P433" s="904"/>
      <c r="Q433" s="904"/>
      <c r="R433" s="904"/>
      <c r="S433" s="904"/>
      <c r="T433" s="904"/>
      <c r="U433" s="910">
        <v>358.79300000000001</v>
      </c>
      <c r="V433" s="1494"/>
      <c r="W433" s="912"/>
      <c r="X433" s="889"/>
      <c r="Y433" s="910"/>
      <c r="Z433" s="910"/>
      <c r="AA433" s="917" t="s">
        <v>2359</v>
      </c>
    </row>
    <row r="434" spans="1:27">
      <c r="A434" s="902">
        <f>A432+1</f>
        <v>215</v>
      </c>
      <c r="B434" s="909" t="s">
        <v>2322</v>
      </c>
      <c r="C434" s="889" t="s">
        <v>76</v>
      </c>
      <c r="D434" s="916"/>
      <c r="E434" s="1494"/>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94"/>
      <c r="W434" s="912">
        <v>259.27800000000002</v>
      </c>
      <c r="X434" s="889"/>
      <c r="Y434" s="910">
        <v>536064.20600000001</v>
      </c>
      <c r="Z434" s="910">
        <v>3528130.7629999998</v>
      </c>
      <c r="AA434" s="917"/>
    </row>
    <row r="435" spans="1:27">
      <c r="A435" s="904"/>
      <c r="B435" s="889"/>
      <c r="C435" s="889"/>
      <c r="D435" s="916">
        <v>321.16199999999998</v>
      </c>
      <c r="E435" s="1494"/>
      <c r="F435" s="889"/>
      <c r="G435" s="910"/>
      <c r="H435" s="910"/>
      <c r="I435" s="901"/>
      <c r="J435" s="904"/>
      <c r="K435" s="889"/>
      <c r="L435" s="889"/>
      <c r="M435" s="904"/>
      <c r="N435" s="904"/>
      <c r="O435" s="904"/>
      <c r="P435" s="904"/>
      <c r="Q435" s="904"/>
      <c r="R435" s="904"/>
      <c r="S435" s="904"/>
      <c r="T435" s="904"/>
      <c r="U435" s="910">
        <v>321.16199999999998</v>
      </c>
      <c r="V435" s="1494"/>
      <c r="W435" s="912"/>
      <c r="X435" s="889"/>
      <c r="Y435" s="910"/>
      <c r="Z435" s="910"/>
      <c r="AA435" s="917" t="s">
        <v>2360</v>
      </c>
    </row>
    <row r="436" spans="1:27">
      <c r="A436" s="902">
        <f>A434+1</f>
        <v>216</v>
      </c>
      <c r="B436" s="909" t="s">
        <v>2323</v>
      </c>
      <c r="C436" s="889" t="s">
        <v>1277</v>
      </c>
      <c r="D436" s="889"/>
      <c r="E436" s="1494"/>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94"/>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505">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506">
        <f>U439+U441</f>
        <v>751.41100000000006</v>
      </c>
      <c r="W438" s="836">
        <v>255.816</v>
      </c>
      <c r="X438" s="55" t="s">
        <v>2469</v>
      </c>
      <c r="Y438" s="836">
        <v>537339.01399999997</v>
      </c>
      <c r="Z438" s="836">
        <v>3519225.8870000001</v>
      </c>
      <c r="AA438" s="836"/>
    </row>
    <row r="439" spans="1:27" ht="29">
      <c r="A439" s="904"/>
      <c r="B439" s="890"/>
      <c r="C439" s="890"/>
      <c r="D439" s="890">
        <v>373.37799999999999</v>
      </c>
      <c r="E439" s="1505"/>
      <c r="F439" s="924"/>
      <c r="G439" s="890"/>
      <c r="H439" s="890"/>
      <c r="I439" s="901"/>
      <c r="J439" s="904"/>
      <c r="K439" s="833"/>
      <c r="L439" s="890"/>
      <c r="M439" s="904"/>
      <c r="N439" s="904"/>
      <c r="O439" s="904"/>
      <c r="P439" s="904"/>
      <c r="Q439" s="904"/>
      <c r="R439" s="904"/>
      <c r="S439" s="904"/>
      <c r="T439" s="904"/>
      <c r="U439" s="925">
        <v>373.37900000000002</v>
      </c>
      <c r="V439" s="1506"/>
      <c r="W439" s="890"/>
      <c r="X439" s="830"/>
      <c r="Y439" s="890"/>
      <c r="Z439" s="890"/>
      <c r="AA439" s="833" t="s">
        <v>2492</v>
      </c>
    </row>
    <row r="440" spans="1:27">
      <c r="A440" s="902">
        <f>A438+1</f>
        <v>218</v>
      </c>
      <c r="B440" s="890" t="s">
        <v>2470</v>
      </c>
      <c r="C440" s="890" t="s">
        <v>53</v>
      </c>
      <c r="D440" s="890"/>
      <c r="E440" s="1505"/>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506"/>
      <c r="W440" s="837">
        <v>255.91300000000001</v>
      </c>
      <c r="X440" s="830"/>
      <c r="Y440" s="837">
        <v>537297.25300000003</v>
      </c>
      <c r="Z440" s="837">
        <v>3518854.852</v>
      </c>
      <c r="AA440" s="837"/>
    </row>
    <row r="441" spans="1:27">
      <c r="A441" s="904"/>
      <c r="B441" s="890"/>
      <c r="C441" s="890"/>
      <c r="D441" s="890">
        <v>378.00299999999999</v>
      </c>
      <c r="E441" s="1505"/>
      <c r="F441" s="924"/>
      <c r="G441" s="890"/>
      <c r="H441" s="890"/>
      <c r="I441" s="901"/>
      <c r="J441" s="904"/>
      <c r="K441" s="833"/>
      <c r="L441" s="890"/>
      <c r="M441" s="904"/>
      <c r="N441" s="904"/>
      <c r="O441" s="904"/>
      <c r="P441" s="904"/>
      <c r="Q441" s="904"/>
      <c r="R441" s="904"/>
      <c r="S441" s="904"/>
      <c r="T441" s="904"/>
      <c r="U441" s="925">
        <v>378.03199999999998</v>
      </c>
      <c r="V441" s="1506"/>
      <c r="W441" s="890"/>
      <c r="X441" s="830"/>
      <c r="Y441" s="890"/>
      <c r="Z441" s="890"/>
      <c r="AA441" s="890" t="s">
        <v>2493</v>
      </c>
    </row>
    <row r="442" spans="1:27">
      <c r="A442" s="902">
        <f>A440+1</f>
        <v>219</v>
      </c>
      <c r="B442" s="889" t="s">
        <v>2471</v>
      </c>
      <c r="C442" s="889" t="s">
        <v>1269</v>
      </c>
      <c r="D442" s="889"/>
      <c r="E442" s="1505">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506">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505"/>
      <c r="F443" s="924"/>
      <c r="G443" s="890"/>
      <c r="H443" s="890"/>
      <c r="I443" s="901"/>
      <c r="J443" s="904"/>
      <c r="K443" s="833"/>
      <c r="L443" s="890"/>
      <c r="M443" s="904"/>
      <c r="N443" s="904"/>
      <c r="O443" s="904"/>
      <c r="P443" s="904"/>
      <c r="Q443" s="904"/>
      <c r="R443" s="904"/>
      <c r="S443" s="904"/>
      <c r="T443" s="904"/>
      <c r="U443" s="925">
        <v>283.15699999999998</v>
      </c>
      <c r="V443" s="1506"/>
      <c r="W443" s="890"/>
      <c r="X443" s="924"/>
      <c r="Y443" s="890"/>
      <c r="Z443" s="890"/>
      <c r="AA443" s="890" t="s">
        <v>2494</v>
      </c>
    </row>
    <row r="444" spans="1:27">
      <c r="A444" s="902">
        <f>A442+1</f>
        <v>220</v>
      </c>
      <c r="B444" s="890" t="s">
        <v>2473</v>
      </c>
      <c r="C444" s="890" t="s">
        <v>76</v>
      </c>
      <c r="D444" s="890"/>
      <c r="E444" s="1505"/>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506"/>
      <c r="W444" s="837">
        <v>254.81</v>
      </c>
      <c r="X444" s="924"/>
      <c r="Y444" s="837">
        <v>537244.53099999996</v>
      </c>
      <c r="Z444" s="837">
        <v>3518196.227</v>
      </c>
      <c r="AA444" s="905" t="s">
        <v>2495</v>
      </c>
    </row>
    <row r="445" spans="1:27">
      <c r="A445" s="904"/>
      <c r="B445" s="890"/>
      <c r="C445" s="890"/>
      <c r="D445" s="890">
        <v>232.31200000000001</v>
      </c>
      <c r="E445" s="1505"/>
      <c r="F445" s="924"/>
      <c r="G445" s="890"/>
      <c r="H445" s="890"/>
      <c r="I445" s="901"/>
      <c r="J445" s="904"/>
      <c r="K445" s="833"/>
      <c r="L445" s="890"/>
      <c r="M445" s="904"/>
      <c r="N445" s="904"/>
      <c r="O445" s="904"/>
      <c r="P445" s="904"/>
      <c r="Q445" s="904"/>
      <c r="R445" s="904"/>
      <c r="S445" s="904"/>
      <c r="T445" s="904"/>
      <c r="U445" s="925">
        <v>232.31200000000001</v>
      </c>
      <c r="V445" s="1506"/>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505">
        <v>1409.68</v>
      </c>
      <c r="F447" s="924"/>
      <c r="G447" s="890"/>
      <c r="H447" s="890"/>
      <c r="I447" s="901"/>
      <c r="J447" s="904"/>
      <c r="K447" s="833"/>
      <c r="L447" s="890"/>
      <c r="M447" s="904"/>
      <c r="N447" s="904"/>
      <c r="O447" s="904"/>
      <c r="P447" s="904"/>
      <c r="Q447" s="904"/>
      <c r="R447" s="904"/>
      <c r="S447" s="904"/>
      <c r="T447" s="904"/>
      <c r="U447" s="925">
        <v>323.18599999999998</v>
      </c>
      <c r="V447" s="1506">
        <f>U447+U449+U451+U453</f>
        <v>1409.681</v>
      </c>
      <c r="W447" s="890"/>
      <c r="X447" s="924"/>
      <c r="Y447" s="890"/>
      <c r="Z447" s="890"/>
      <c r="AA447" s="890" t="s">
        <v>2496</v>
      </c>
    </row>
    <row r="448" spans="1:27">
      <c r="A448" s="902">
        <f>A446+1</f>
        <v>222</v>
      </c>
      <c r="B448" s="890" t="s">
        <v>2399</v>
      </c>
      <c r="C448" s="890" t="s">
        <v>76</v>
      </c>
      <c r="D448" s="890"/>
      <c r="E448" s="1505"/>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506"/>
      <c r="W448" s="837">
        <v>254.09100000000001</v>
      </c>
      <c r="X448" s="924"/>
      <c r="Y448" s="837">
        <v>537189.43799999997</v>
      </c>
      <c r="Z448" s="837">
        <v>3517644.2540000002</v>
      </c>
      <c r="AA448" s="837"/>
    </row>
    <row r="449" spans="1:27">
      <c r="A449" s="904"/>
      <c r="B449" s="890"/>
      <c r="C449" s="890"/>
      <c r="D449" s="890">
        <v>351.47500000000002</v>
      </c>
      <c r="E449" s="1505"/>
      <c r="F449" s="924"/>
      <c r="G449" s="890"/>
      <c r="H449" s="890"/>
      <c r="I449" s="901"/>
      <c r="J449" s="904"/>
      <c r="K449" s="833"/>
      <c r="L449" s="890"/>
      <c r="M449" s="904"/>
      <c r="N449" s="904"/>
      <c r="O449" s="904"/>
      <c r="P449" s="904"/>
      <c r="Q449" s="904"/>
      <c r="R449" s="904"/>
      <c r="S449" s="904"/>
      <c r="T449" s="904"/>
      <c r="U449" s="925">
        <v>351.47500000000002</v>
      </c>
      <c r="V449" s="1506"/>
      <c r="W449" s="890"/>
      <c r="X449" s="924"/>
      <c r="Y449" s="890"/>
      <c r="Z449" s="890"/>
      <c r="AA449" s="890" t="s">
        <v>2497</v>
      </c>
    </row>
    <row r="450" spans="1:27">
      <c r="A450" s="902">
        <f>A448+1</f>
        <v>223</v>
      </c>
      <c r="B450" s="890" t="s">
        <v>2476</v>
      </c>
      <c r="C450" s="890" t="s">
        <v>62</v>
      </c>
      <c r="D450" s="890"/>
      <c r="E450" s="1505"/>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506"/>
      <c r="W450" s="837">
        <v>253.624</v>
      </c>
      <c r="X450" s="924"/>
      <c r="Y450" s="837">
        <v>537138.83900000004</v>
      </c>
      <c r="Z450" s="837">
        <v>3517296.44</v>
      </c>
      <c r="AA450" s="837"/>
    </row>
    <row r="451" spans="1:27">
      <c r="A451" s="904"/>
      <c r="B451" s="890"/>
      <c r="C451" s="890"/>
      <c r="D451" s="890">
        <v>368.87400000000002</v>
      </c>
      <c r="E451" s="1505"/>
      <c r="F451" s="924"/>
      <c r="G451" s="890"/>
      <c r="H451" s="890"/>
      <c r="I451" s="901"/>
      <c r="J451" s="904"/>
      <c r="K451" s="833"/>
      <c r="L451" s="890"/>
      <c r="M451" s="904"/>
      <c r="N451" s="904"/>
      <c r="O451" s="904"/>
      <c r="P451" s="904"/>
      <c r="Q451" s="904"/>
      <c r="R451" s="904"/>
      <c r="S451" s="904"/>
      <c r="T451" s="904"/>
      <c r="U451" s="925">
        <v>368.87400000000002</v>
      </c>
      <c r="V451" s="1506"/>
      <c r="W451" s="890"/>
      <c r="X451" s="924"/>
      <c r="Y451" s="890"/>
      <c r="Z451" s="890"/>
      <c r="AA451" s="890" t="s">
        <v>2498</v>
      </c>
    </row>
    <row r="452" spans="1:27">
      <c r="A452" s="902">
        <f>A450+1</f>
        <v>224</v>
      </c>
      <c r="B452" s="890" t="s">
        <v>2400</v>
      </c>
      <c r="C452" s="890" t="s">
        <v>76</v>
      </c>
      <c r="D452" s="890"/>
      <c r="E452" s="1505"/>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506"/>
      <c r="W452" s="837">
        <v>252.684</v>
      </c>
      <c r="X452" s="924"/>
      <c r="Y452" s="837">
        <v>537085.73400000005</v>
      </c>
      <c r="Z452" s="837">
        <v>3516931.409</v>
      </c>
      <c r="AA452" s="837"/>
    </row>
    <row r="453" spans="1:27">
      <c r="A453" s="904"/>
      <c r="B453" s="890"/>
      <c r="C453" s="890"/>
      <c r="D453" s="890">
        <v>366.14699999999999</v>
      </c>
      <c r="E453" s="1505"/>
      <c r="F453" s="924"/>
      <c r="G453" s="890"/>
      <c r="H453" s="890"/>
      <c r="I453" s="901"/>
      <c r="J453" s="904"/>
      <c r="K453" s="833"/>
      <c r="L453" s="890"/>
      <c r="M453" s="904"/>
      <c r="N453" s="904"/>
      <c r="O453" s="904"/>
      <c r="P453" s="904"/>
      <c r="Q453" s="904"/>
      <c r="R453" s="904"/>
      <c r="S453" s="904"/>
      <c r="T453" s="904"/>
      <c r="U453" s="925">
        <v>366.14600000000002</v>
      </c>
      <c r="V453" s="1506"/>
      <c r="W453" s="890"/>
      <c r="X453" s="924"/>
      <c r="Y453" s="890"/>
      <c r="Z453" s="890"/>
      <c r="AA453" s="890" t="s">
        <v>2499</v>
      </c>
    </row>
    <row r="454" spans="1:27">
      <c r="A454" s="902">
        <f>A452+1</f>
        <v>225</v>
      </c>
      <c r="B454" s="889" t="s">
        <v>2477</v>
      </c>
      <c r="C454" s="889" t="s">
        <v>1277</v>
      </c>
      <c r="D454" s="889"/>
      <c r="E454" s="1505">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506">
        <f>U455+U457</f>
        <v>634.35900000000004</v>
      </c>
      <c r="W454" s="836">
        <v>252.40199999999999</v>
      </c>
      <c r="X454" s="55" t="s">
        <v>2478</v>
      </c>
      <c r="Y454" s="836">
        <v>537033.022</v>
      </c>
      <c r="Z454" s="836">
        <v>3516569.0759999999</v>
      </c>
      <c r="AA454" s="836"/>
    </row>
    <row r="455" spans="1:27">
      <c r="A455" s="904"/>
      <c r="B455" s="890"/>
      <c r="C455" s="890"/>
      <c r="D455" s="890">
        <v>326.20999999999998</v>
      </c>
      <c r="E455" s="1505"/>
      <c r="F455" s="924"/>
      <c r="G455" s="890"/>
      <c r="H455" s="890"/>
      <c r="I455" s="901"/>
      <c r="J455" s="904"/>
      <c r="K455" s="833"/>
      <c r="L455" s="890"/>
      <c r="M455" s="904"/>
      <c r="N455" s="904"/>
      <c r="O455" s="904"/>
      <c r="P455" s="904"/>
      <c r="Q455" s="904"/>
      <c r="R455" s="904"/>
      <c r="S455" s="904"/>
      <c r="T455" s="904"/>
      <c r="U455" s="925">
        <v>326.21100000000001</v>
      </c>
      <c r="V455" s="1506"/>
      <c r="W455" s="890"/>
      <c r="X455" s="924"/>
      <c r="Y455" s="890"/>
      <c r="Z455" s="890"/>
      <c r="AA455" s="890" t="s">
        <v>2500</v>
      </c>
    </row>
    <row r="456" spans="1:27">
      <c r="A456" s="902">
        <f>A454+1</f>
        <v>226</v>
      </c>
      <c r="B456" s="890" t="s">
        <v>2398</v>
      </c>
      <c r="C456" s="890" t="s">
        <v>76</v>
      </c>
      <c r="D456" s="890"/>
      <c r="E456" s="1505"/>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506"/>
      <c r="W456" s="837">
        <v>253.28100000000001</v>
      </c>
      <c r="X456" s="924"/>
      <c r="Y456" s="837">
        <v>537077.777</v>
      </c>
      <c r="Z456" s="837">
        <v>3516245.9509999999</v>
      </c>
      <c r="AA456" s="837"/>
    </row>
    <row r="457" spans="1:27">
      <c r="A457" s="904"/>
      <c r="B457" s="890"/>
      <c r="C457" s="890"/>
      <c r="D457" s="890">
        <v>308.149</v>
      </c>
      <c r="E457" s="1505"/>
      <c r="F457" s="924"/>
      <c r="G457" s="890"/>
      <c r="H457" s="890"/>
      <c r="I457" s="901"/>
      <c r="J457" s="904"/>
      <c r="K457" s="833"/>
      <c r="L457" s="890"/>
      <c r="M457" s="904"/>
      <c r="N457" s="904"/>
      <c r="O457" s="904"/>
      <c r="P457" s="904"/>
      <c r="Q457" s="904"/>
      <c r="R457" s="904"/>
      <c r="S457" s="904"/>
      <c r="T457" s="904"/>
      <c r="U457" s="925">
        <v>308.14800000000002</v>
      </c>
      <c r="V457" s="1506"/>
      <c r="W457" s="890"/>
      <c r="X457" s="924"/>
      <c r="Y457" s="890"/>
      <c r="Z457" s="890"/>
      <c r="AA457" s="890" t="s">
        <v>2501</v>
      </c>
    </row>
    <row r="458" spans="1:27">
      <c r="A458" s="902">
        <f>A456+1</f>
        <v>227</v>
      </c>
      <c r="B458" s="889" t="s">
        <v>2479</v>
      </c>
      <c r="C458" s="889" t="s">
        <v>1277</v>
      </c>
      <c r="D458" s="889"/>
      <c r="E458" s="1505">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506">
        <f>U459+U461</f>
        <v>518.17499999999995</v>
      </c>
      <c r="W458" s="836">
        <v>253.51</v>
      </c>
      <c r="X458" s="55" t="s">
        <v>2480</v>
      </c>
      <c r="Y458" s="836">
        <v>537120.054</v>
      </c>
      <c r="Z458" s="836">
        <v>3515940.716</v>
      </c>
      <c r="AA458" s="836"/>
    </row>
    <row r="459" spans="1:27">
      <c r="A459" s="904"/>
      <c r="B459" s="890"/>
      <c r="C459" s="890"/>
      <c r="D459" s="890">
        <v>285.935</v>
      </c>
      <c r="E459" s="1505"/>
      <c r="F459" s="924"/>
      <c r="G459" s="890"/>
      <c r="H459" s="890"/>
      <c r="I459" s="901"/>
      <c r="J459" s="904"/>
      <c r="K459" s="833"/>
      <c r="L459" s="890"/>
      <c r="M459" s="904"/>
      <c r="N459" s="904"/>
      <c r="O459" s="904"/>
      <c r="P459" s="904"/>
      <c r="Q459" s="904"/>
      <c r="R459" s="904"/>
      <c r="S459" s="904"/>
      <c r="T459" s="904"/>
      <c r="U459" s="925">
        <v>285.93599999999998</v>
      </c>
      <c r="V459" s="1506"/>
      <c r="W459" s="890"/>
      <c r="X459" s="924"/>
      <c r="Y459" s="890"/>
      <c r="Z459" s="890"/>
      <c r="AA459" s="890" t="s">
        <v>2502</v>
      </c>
    </row>
    <row r="460" spans="1:27">
      <c r="A460" s="902">
        <f>A458+1</f>
        <v>228</v>
      </c>
      <c r="B460" s="890" t="s">
        <v>2481</v>
      </c>
      <c r="C460" s="890" t="s">
        <v>76</v>
      </c>
      <c r="D460" s="890"/>
      <c r="E460" s="1505"/>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506"/>
      <c r="W460" s="837">
        <v>253.74799999999999</v>
      </c>
      <c r="X460" s="924"/>
      <c r="Y460" s="837">
        <v>537280.62300000002</v>
      </c>
      <c r="Z460" s="837">
        <v>3515704.1230000001</v>
      </c>
      <c r="AA460" s="837"/>
    </row>
    <row r="461" spans="1:27">
      <c r="A461" s="904"/>
      <c r="B461" s="890"/>
      <c r="C461" s="890"/>
      <c r="D461" s="890">
        <v>232.24</v>
      </c>
      <c r="E461" s="1505"/>
      <c r="F461" s="924"/>
      <c r="G461" s="890"/>
      <c r="H461" s="890"/>
      <c r="I461" s="901"/>
      <c r="J461" s="904"/>
      <c r="K461" s="833"/>
      <c r="L461" s="890"/>
      <c r="M461" s="904"/>
      <c r="N461" s="904"/>
      <c r="O461" s="904"/>
      <c r="P461" s="904"/>
      <c r="Q461" s="904"/>
      <c r="R461" s="904"/>
      <c r="S461" s="904"/>
      <c r="T461" s="904"/>
      <c r="U461" s="925">
        <v>232.239</v>
      </c>
      <c r="V461" s="1506"/>
      <c r="W461" s="890"/>
      <c r="X461" s="924"/>
      <c r="Y461" s="890"/>
      <c r="Z461" s="890"/>
      <c r="AA461" s="890" t="s">
        <v>2503</v>
      </c>
    </row>
    <row r="462" spans="1:27">
      <c r="A462" s="902">
        <f>A460+1</f>
        <v>229</v>
      </c>
      <c r="B462" s="889" t="s">
        <v>2482</v>
      </c>
      <c r="C462" s="889" t="s">
        <v>1319</v>
      </c>
      <c r="D462" s="889"/>
      <c r="E462" s="1505">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506">
        <f>U463+U465+U467</f>
        <v>1212.3690000000001</v>
      </c>
      <c r="W462" s="836">
        <v>254.13200000000001</v>
      </c>
      <c r="X462" s="55" t="s">
        <v>2483</v>
      </c>
      <c r="Y462" s="836">
        <v>537411.04</v>
      </c>
      <c r="Z462" s="836">
        <v>3515511.9589999998</v>
      </c>
      <c r="AA462" s="836"/>
    </row>
    <row r="463" spans="1:27">
      <c r="A463" s="904"/>
      <c r="B463" s="890"/>
      <c r="C463" s="890"/>
      <c r="D463" s="890">
        <v>396.91300000000001</v>
      </c>
      <c r="E463" s="1505"/>
      <c r="F463" s="832"/>
      <c r="G463" s="890"/>
      <c r="H463" s="890"/>
      <c r="I463" s="901"/>
      <c r="J463" s="904"/>
      <c r="K463" s="833"/>
      <c r="L463" s="890"/>
      <c r="M463" s="904"/>
      <c r="N463" s="904"/>
      <c r="O463" s="904"/>
      <c r="P463" s="904"/>
      <c r="Q463" s="904"/>
      <c r="R463" s="904"/>
      <c r="S463" s="904"/>
      <c r="T463" s="904"/>
      <c r="U463" s="925">
        <v>396.91399999999999</v>
      </c>
      <c r="V463" s="1506"/>
      <c r="W463" s="890"/>
      <c r="X463" s="833"/>
      <c r="Y463" s="890"/>
      <c r="Z463" s="890"/>
      <c r="AA463" s="890" t="s">
        <v>2504</v>
      </c>
    </row>
    <row r="464" spans="1:27">
      <c r="A464" s="902">
        <f>A462+1</f>
        <v>230</v>
      </c>
      <c r="B464" s="890" t="s">
        <v>2484</v>
      </c>
      <c r="C464" s="890" t="s">
        <v>62</v>
      </c>
      <c r="D464" s="890"/>
      <c r="E464" s="1505"/>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506"/>
      <c r="W464" s="837">
        <v>253.923</v>
      </c>
      <c r="X464" s="834"/>
      <c r="Y464" s="837">
        <v>537356.68700000003</v>
      </c>
      <c r="Z464" s="837">
        <v>3515118.7850000001</v>
      </c>
      <c r="AA464" s="837"/>
    </row>
    <row r="465" spans="1:27">
      <c r="A465" s="904"/>
      <c r="B465" s="890"/>
      <c r="C465" s="890"/>
      <c r="D465" s="890">
        <v>412.77600000000001</v>
      </c>
      <c r="E465" s="1505"/>
      <c r="F465" s="832"/>
      <c r="G465" s="890"/>
      <c r="H465" s="890"/>
      <c r="I465" s="901"/>
      <c r="J465" s="904"/>
      <c r="K465" s="833"/>
      <c r="L465" s="890"/>
      <c r="M465" s="904"/>
      <c r="N465" s="904"/>
      <c r="O465" s="904"/>
      <c r="P465" s="904"/>
      <c r="Q465" s="904"/>
      <c r="R465" s="904"/>
      <c r="S465" s="904"/>
      <c r="T465" s="904"/>
      <c r="U465" s="925">
        <v>412.76600000000002</v>
      </c>
      <c r="V465" s="1506"/>
      <c r="W465" s="890"/>
      <c r="X465" s="834"/>
      <c r="Y465" s="890"/>
      <c r="Z465" s="890"/>
      <c r="AA465" s="890" t="s">
        <v>2505</v>
      </c>
    </row>
    <row r="466" spans="1:27">
      <c r="A466" s="902">
        <f>A464+1</f>
        <v>231</v>
      </c>
      <c r="B466" s="890" t="s">
        <v>2485</v>
      </c>
      <c r="C466" s="890" t="s">
        <v>53</v>
      </c>
      <c r="D466" s="890"/>
      <c r="E466" s="1505"/>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506"/>
      <c r="W466" s="837">
        <v>253.78299999999999</v>
      </c>
      <c r="X466" s="834"/>
      <c r="Y466" s="837">
        <v>537300.16299999994</v>
      </c>
      <c r="Z466" s="837">
        <v>3514709.9070000001</v>
      </c>
      <c r="AA466" s="837"/>
    </row>
    <row r="467" spans="1:27">
      <c r="A467" s="904"/>
      <c r="B467" s="890"/>
      <c r="C467" s="890"/>
      <c r="D467" s="890">
        <v>402.69</v>
      </c>
      <c r="E467" s="1505"/>
      <c r="F467" s="832"/>
      <c r="G467" s="890"/>
      <c r="H467" s="890"/>
      <c r="I467" s="901"/>
      <c r="J467" s="904"/>
      <c r="K467" s="833"/>
      <c r="L467" s="890"/>
      <c r="M467" s="904"/>
      <c r="N467" s="904"/>
      <c r="O467" s="904"/>
      <c r="P467" s="904"/>
      <c r="Q467" s="904"/>
      <c r="R467" s="904"/>
      <c r="S467" s="904"/>
      <c r="T467" s="904"/>
      <c r="U467" s="925">
        <v>402.68900000000002</v>
      </c>
      <c r="V467" s="1506"/>
      <c r="W467" s="890"/>
      <c r="X467" s="834"/>
      <c r="Y467" s="890"/>
      <c r="Z467" s="890"/>
      <c r="AA467" s="890" t="s">
        <v>2506</v>
      </c>
    </row>
    <row r="468" spans="1:27">
      <c r="A468" s="902">
        <f>A466+1</f>
        <v>232</v>
      </c>
      <c r="B468" s="889" t="s">
        <v>2486</v>
      </c>
      <c r="C468" s="889" t="s">
        <v>1361</v>
      </c>
      <c r="D468" s="889"/>
      <c r="E468" s="1505">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510">
        <f>U469+U471+U473</f>
        <v>1136.8589999999999</v>
      </c>
      <c r="W468" s="836">
        <v>253.607</v>
      </c>
      <c r="X468" s="55" t="s">
        <v>2507</v>
      </c>
      <c r="Y468" s="836">
        <v>537245.01800000004</v>
      </c>
      <c r="Z468" s="836">
        <v>3514311.0109999999</v>
      </c>
      <c r="AA468" s="836"/>
    </row>
    <row r="469" spans="1:27">
      <c r="A469" s="904"/>
      <c r="B469" s="890"/>
      <c r="C469" s="890"/>
      <c r="D469" s="890">
        <v>373.86599999999999</v>
      </c>
      <c r="E469" s="1505"/>
      <c r="F469" s="832"/>
      <c r="G469" s="890"/>
      <c r="H469" s="890"/>
      <c r="I469" s="901"/>
      <c r="J469" s="904"/>
      <c r="K469" s="833"/>
      <c r="L469" s="890"/>
      <c r="M469" s="904"/>
      <c r="N469" s="904"/>
      <c r="O469" s="904"/>
      <c r="P469" s="904"/>
      <c r="Q469" s="904"/>
      <c r="R469" s="904"/>
      <c r="S469" s="904"/>
      <c r="T469" s="904"/>
      <c r="U469" s="925">
        <v>374.13299999999998</v>
      </c>
      <c r="V469" s="1510"/>
      <c r="W469" s="890"/>
      <c r="X469" s="834"/>
      <c r="Y469" s="835"/>
      <c r="Z469" s="835"/>
      <c r="AA469" s="835" t="s">
        <v>2508</v>
      </c>
    </row>
    <row r="470" spans="1:27">
      <c r="A470" s="902">
        <f>A468+1</f>
        <v>233</v>
      </c>
      <c r="B470" s="890" t="s">
        <v>2487</v>
      </c>
      <c r="C470" s="890" t="s">
        <v>76</v>
      </c>
      <c r="D470" s="890"/>
      <c r="E470" s="1505"/>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510"/>
      <c r="W470" s="837">
        <v>253.477</v>
      </c>
      <c r="X470" s="834"/>
      <c r="Y470" s="835">
        <v>537320.478</v>
      </c>
      <c r="Z470" s="835">
        <v>3513944.5669999998</v>
      </c>
      <c r="AA470" s="835"/>
    </row>
    <row r="471" spans="1:27">
      <c r="A471" s="904"/>
      <c r="B471" s="890"/>
      <c r="C471" s="890"/>
      <c r="D471" s="890">
        <v>377.108</v>
      </c>
      <c r="E471" s="1505"/>
      <c r="F471" s="832"/>
      <c r="G471" s="890"/>
      <c r="H471" s="890"/>
      <c r="I471" s="901"/>
      <c r="J471" s="904"/>
      <c r="K471" s="833"/>
      <c r="L471" s="890"/>
      <c r="M471" s="904"/>
      <c r="N471" s="904"/>
      <c r="O471" s="904"/>
      <c r="P471" s="904"/>
      <c r="Q471" s="904"/>
      <c r="R471" s="904"/>
      <c r="S471" s="904"/>
      <c r="T471" s="904"/>
      <c r="U471" s="925">
        <v>377.37599999999998</v>
      </c>
      <c r="V471" s="1510"/>
      <c r="W471" s="890"/>
      <c r="X471" s="834"/>
      <c r="Y471" s="835"/>
      <c r="Z471" s="835" t="s">
        <v>1543</v>
      </c>
      <c r="AA471" s="835" t="s">
        <v>2509</v>
      </c>
    </row>
    <row r="472" spans="1:27">
      <c r="A472" s="902">
        <f>A470+1</f>
        <v>234</v>
      </c>
      <c r="B472" s="890" t="s">
        <v>2488</v>
      </c>
      <c r="C472" s="890" t="s">
        <v>76</v>
      </c>
      <c r="D472" s="890"/>
      <c r="E472" s="1505"/>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510"/>
      <c r="W472" s="837">
        <v>253.35400000000001</v>
      </c>
      <c r="X472" s="834"/>
      <c r="Y472" s="835">
        <v>537396.59100000001</v>
      </c>
      <c r="Z472" s="835">
        <v>3513574.946</v>
      </c>
      <c r="AA472" s="835"/>
    </row>
    <row r="473" spans="1:27">
      <c r="A473" s="904"/>
      <c r="B473" s="890"/>
      <c r="C473" s="890"/>
      <c r="D473" s="890">
        <v>385.07600000000002</v>
      </c>
      <c r="E473" s="1505"/>
      <c r="F473" s="832"/>
      <c r="G473" s="890"/>
      <c r="H473" s="890"/>
      <c r="I473" s="901"/>
      <c r="J473" s="904"/>
      <c r="K473" s="833"/>
      <c r="L473" s="890"/>
      <c r="M473" s="904"/>
      <c r="N473" s="904"/>
      <c r="O473" s="904"/>
      <c r="P473" s="904"/>
      <c r="Q473" s="904"/>
      <c r="R473" s="904"/>
      <c r="S473" s="904"/>
      <c r="T473" s="904"/>
      <c r="U473" s="925">
        <v>385.35</v>
      </c>
      <c r="V473" s="1510"/>
      <c r="W473" s="890"/>
      <c r="X473" s="834"/>
      <c r="Y473" s="835"/>
      <c r="Z473" s="835"/>
      <c r="AA473" s="835" t="s">
        <v>2510</v>
      </c>
    </row>
    <row r="474" spans="1:27" ht="29">
      <c r="A474" s="902">
        <f>A472+1</f>
        <v>235</v>
      </c>
      <c r="B474" s="889" t="s">
        <v>2517</v>
      </c>
      <c r="C474" s="889" t="s">
        <v>1269</v>
      </c>
      <c r="D474" s="889"/>
      <c r="E474" s="1509">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510">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509"/>
      <c r="F475" s="832"/>
      <c r="G475" s="890"/>
      <c r="H475" s="890"/>
      <c r="I475" s="901"/>
      <c r="J475" s="904"/>
      <c r="K475" s="833"/>
      <c r="L475" s="890"/>
      <c r="M475" s="904"/>
      <c r="N475" s="904"/>
      <c r="O475" s="904"/>
      <c r="P475" s="904"/>
      <c r="Q475" s="904"/>
      <c r="R475" s="904"/>
      <c r="S475" s="904"/>
      <c r="T475" s="904"/>
      <c r="U475" s="925">
        <v>395.25</v>
      </c>
      <c r="V475" s="1510"/>
      <c r="W475" s="890"/>
      <c r="X475" s="834"/>
      <c r="Y475" s="835"/>
      <c r="Z475" s="835"/>
      <c r="AA475" s="835" t="s">
        <v>2513</v>
      </c>
    </row>
    <row r="476" spans="1:27">
      <c r="A476" s="902">
        <f>A474+1</f>
        <v>236</v>
      </c>
      <c r="B476" s="890" t="s">
        <v>2490</v>
      </c>
      <c r="C476" s="890" t="s">
        <v>62</v>
      </c>
      <c r="D476" s="890"/>
      <c r="E476" s="1509"/>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510"/>
      <c r="W476" s="890">
        <v>254.136</v>
      </c>
      <c r="X476" s="834"/>
      <c r="Y476" s="835">
        <v>537584.94099999999</v>
      </c>
      <c r="Z476" s="835">
        <v>3512817.7719999999</v>
      </c>
      <c r="AA476" s="835"/>
    </row>
    <row r="477" spans="1:27">
      <c r="A477" s="904"/>
      <c r="B477" s="890"/>
      <c r="C477" s="890"/>
      <c r="D477" s="890">
        <v>358.22500000000002</v>
      </c>
      <c r="E477" s="1509"/>
      <c r="F477" s="764"/>
      <c r="G477" s="837"/>
      <c r="H477" s="837"/>
      <c r="I477" s="901"/>
      <c r="J477" s="904"/>
      <c r="K477" s="833"/>
      <c r="L477" s="833"/>
      <c r="M477" s="904"/>
      <c r="N477" s="904"/>
      <c r="O477" s="904"/>
      <c r="P477" s="904"/>
      <c r="Q477" s="904"/>
      <c r="R477" s="904"/>
      <c r="S477" s="904"/>
      <c r="T477" s="904"/>
      <c r="U477" s="925">
        <v>358.29599999999999</v>
      </c>
      <c r="V477" s="1510"/>
      <c r="W477" s="837"/>
      <c r="X477" s="834"/>
      <c r="Y477" s="835"/>
      <c r="Z477" s="835"/>
      <c r="AA477" s="835" t="s">
        <v>2514</v>
      </c>
    </row>
    <row r="478" spans="1:27">
      <c r="A478" s="902">
        <f>A476+1</f>
        <v>237</v>
      </c>
      <c r="B478" s="890" t="s">
        <v>2519</v>
      </c>
      <c r="C478" s="890" t="s">
        <v>1319</v>
      </c>
      <c r="D478" s="890"/>
      <c r="E478" s="1509"/>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508">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507">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508"/>
      <c r="F481" s="844"/>
      <c r="G481" s="889"/>
      <c r="H481" s="889"/>
      <c r="I481" s="928"/>
      <c r="J481" s="906"/>
      <c r="K481" s="893"/>
      <c r="L481" s="889"/>
      <c r="M481" s="906"/>
      <c r="N481" s="906"/>
      <c r="O481" s="906"/>
      <c r="P481" s="906"/>
      <c r="Q481" s="906"/>
      <c r="R481" s="906"/>
      <c r="S481" s="906"/>
      <c r="T481" s="906"/>
      <c r="U481" s="910">
        <v>407.94600000000003</v>
      </c>
      <c r="V481" s="1507"/>
      <c r="W481" s="890"/>
      <c r="X481" s="924"/>
      <c r="Y481" s="889"/>
      <c r="Z481" s="889"/>
      <c r="AA481" s="833" t="s">
        <v>2550</v>
      </c>
    </row>
    <row r="482" spans="1:27" s="899" customFormat="1">
      <c r="A482" s="927">
        <f>A480+1</f>
        <v>239</v>
      </c>
      <c r="B482" s="833" t="s">
        <v>2523</v>
      </c>
      <c r="C482" s="833" t="s">
        <v>62</v>
      </c>
      <c r="D482" s="839"/>
      <c r="E482" s="1508"/>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507"/>
      <c r="W482" s="837">
        <v>253.285</v>
      </c>
      <c r="X482" s="924"/>
      <c r="Y482" s="836">
        <v>538287.402</v>
      </c>
      <c r="Z482" s="836">
        <v>3508828.0649999999</v>
      </c>
      <c r="AA482" s="837"/>
    </row>
    <row r="483" spans="1:27" s="899" customFormat="1">
      <c r="A483" s="906"/>
      <c r="B483" s="893"/>
      <c r="C483" s="889"/>
      <c r="D483" s="893">
        <v>429.84699999999998</v>
      </c>
      <c r="E483" s="1508"/>
      <c r="F483" s="844"/>
      <c r="G483" s="889"/>
      <c r="H483" s="889"/>
      <c r="I483" s="928"/>
      <c r="J483" s="906"/>
      <c r="K483" s="893"/>
      <c r="L483" s="889"/>
      <c r="M483" s="906"/>
      <c r="N483" s="906"/>
      <c r="O483" s="906"/>
      <c r="P483" s="906"/>
      <c r="Q483" s="906"/>
      <c r="R483" s="906"/>
      <c r="S483" s="906"/>
      <c r="T483" s="906"/>
      <c r="U483" s="910">
        <v>429.84699999999998</v>
      </c>
      <c r="V483" s="1507"/>
      <c r="W483" s="890"/>
      <c r="X483" s="924"/>
      <c r="Y483" s="889"/>
      <c r="Z483" s="889"/>
      <c r="AA483" s="890" t="s">
        <v>2500</v>
      </c>
    </row>
    <row r="484" spans="1:27" s="899" customFormat="1">
      <c r="A484" s="927">
        <f>A482+1</f>
        <v>240</v>
      </c>
      <c r="B484" s="833" t="s">
        <v>2524</v>
      </c>
      <c r="C484" s="833" t="s">
        <v>62</v>
      </c>
      <c r="D484" s="836"/>
      <c r="E484" s="1508"/>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507"/>
      <c r="W484" s="836">
        <v>252.58099999999999</v>
      </c>
      <c r="X484" s="829"/>
      <c r="Y484" s="836">
        <v>538413.20499999996</v>
      </c>
      <c r="Z484" s="836">
        <v>3508417.0389999999</v>
      </c>
      <c r="AA484" s="836"/>
    </row>
    <row r="485" spans="1:27" s="899" customFormat="1">
      <c r="A485" s="906"/>
      <c r="B485" s="893"/>
      <c r="C485" s="889"/>
      <c r="D485" s="893">
        <v>407.77800000000002</v>
      </c>
      <c r="E485" s="1508"/>
      <c r="F485" s="844"/>
      <c r="G485" s="889"/>
      <c r="H485" s="889"/>
      <c r="I485" s="928"/>
      <c r="J485" s="906"/>
      <c r="K485" s="893"/>
      <c r="L485" s="889"/>
      <c r="M485" s="906"/>
      <c r="N485" s="906"/>
      <c r="O485" s="906"/>
      <c r="P485" s="906"/>
      <c r="Q485" s="906"/>
      <c r="R485" s="906"/>
      <c r="S485" s="906"/>
      <c r="T485" s="906"/>
      <c r="U485" s="910">
        <v>407.77800000000002</v>
      </c>
      <c r="V485" s="1507"/>
      <c r="W485" s="890"/>
      <c r="X485" s="924"/>
      <c r="Y485" s="889"/>
      <c r="Z485" s="889"/>
      <c r="AA485" s="890" t="s">
        <v>2498</v>
      </c>
    </row>
    <row r="486" spans="1:27" s="899" customFormat="1">
      <c r="A486" s="927">
        <f>A484+1</f>
        <v>241</v>
      </c>
      <c r="B486" s="833" t="s">
        <v>2525</v>
      </c>
      <c r="C486" s="833" t="s">
        <v>62</v>
      </c>
      <c r="D486" s="836"/>
      <c r="E486" s="1508"/>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507"/>
      <c r="W486" s="837">
        <v>253.64099999999999</v>
      </c>
      <c r="X486" s="924"/>
      <c r="Y486" s="836">
        <v>538532.549</v>
      </c>
      <c r="Z486" s="836">
        <v>3508027.1159999999</v>
      </c>
      <c r="AA486" s="837"/>
    </row>
    <row r="487" spans="1:27" s="899" customFormat="1">
      <c r="A487" s="906"/>
      <c r="B487" s="893"/>
      <c r="C487" s="889"/>
      <c r="D487" s="893">
        <v>416.733</v>
      </c>
      <c r="E487" s="1508"/>
      <c r="F487" s="844"/>
      <c r="G487" s="889"/>
      <c r="H487" s="889"/>
      <c r="I487" s="928"/>
      <c r="J487" s="906"/>
      <c r="K487" s="893"/>
      <c r="L487" s="889"/>
      <c r="M487" s="906"/>
      <c r="N487" s="906"/>
      <c r="O487" s="906"/>
      <c r="P487" s="906"/>
      <c r="Q487" s="906"/>
      <c r="R487" s="906"/>
      <c r="S487" s="906"/>
      <c r="T487" s="906"/>
      <c r="U487" s="910">
        <v>416.733</v>
      </c>
      <c r="V487" s="1507"/>
      <c r="W487" s="890"/>
      <c r="X487" s="924"/>
      <c r="Y487" s="889"/>
      <c r="Z487" s="889"/>
      <c r="AA487" s="890" t="s">
        <v>2551</v>
      </c>
    </row>
    <row r="488" spans="1:27" s="899" customFormat="1">
      <c r="A488" s="927">
        <f>A486+1</f>
        <v>242</v>
      </c>
      <c r="B488" s="833" t="s">
        <v>2526</v>
      </c>
      <c r="C488" s="833" t="s">
        <v>76</v>
      </c>
      <c r="D488" s="836"/>
      <c r="E488" s="1508"/>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507"/>
      <c r="W488" s="836">
        <v>251.63800000000001</v>
      </c>
      <c r="X488" s="829"/>
      <c r="Y488" s="836">
        <v>538654.51300000004</v>
      </c>
      <c r="Z488" s="836">
        <v>3507628.63</v>
      </c>
      <c r="AA488" s="836"/>
    </row>
    <row r="489" spans="1:27" s="899" customFormat="1">
      <c r="A489" s="906"/>
      <c r="B489" s="893"/>
      <c r="C489" s="889"/>
      <c r="D489" s="893">
        <v>421.34500000000003</v>
      </c>
      <c r="E489" s="1508"/>
      <c r="F489" s="844"/>
      <c r="G489" s="889"/>
      <c r="H489" s="889"/>
      <c r="I489" s="928"/>
      <c r="J489" s="906"/>
      <c r="K489" s="893"/>
      <c r="L489" s="889"/>
      <c r="M489" s="906"/>
      <c r="N489" s="906"/>
      <c r="O489" s="906"/>
      <c r="P489" s="906"/>
      <c r="Q489" s="906"/>
      <c r="R489" s="906"/>
      <c r="S489" s="906"/>
      <c r="T489" s="906"/>
      <c r="U489" s="910">
        <v>421.34500000000003</v>
      </c>
      <c r="V489" s="1507"/>
      <c r="W489" s="890"/>
      <c r="X489" s="924"/>
      <c r="Y489" s="889"/>
      <c r="Z489" s="889"/>
      <c r="AA489" s="890" t="s">
        <v>2552</v>
      </c>
    </row>
    <row r="490" spans="1:27" s="899" customFormat="1">
      <c r="A490" s="927">
        <f>A488+1</f>
        <v>243</v>
      </c>
      <c r="B490" s="833" t="s">
        <v>2527</v>
      </c>
      <c r="C490" s="833" t="s">
        <v>62</v>
      </c>
      <c r="D490" s="836"/>
      <c r="E490" s="1508"/>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507"/>
      <c r="W490" s="837">
        <v>250.84899999999999</v>
      </c>
      <c r="X490" s="924"/>
      <c r="Y490" s="836">
        <v>538777.82799999998</v>
      </c>
      <c r="Z490" s="836">
        <v>3507225.7340000002</v>
      </c>
      <c r="AA490" s="837"/>
    </row>
    <row r="491" spans="1:27" s="899" customFormat="1">
      <c r="A491" s="906"/>
      <c r="B491" s="893"/>
      <c r="C491" s="889"/>
      <c r="D491" s="893">
        <v>385.64</v>
      </c>
      <c r="E491" s="1508"/>
      <c r="F491" s="844"/>
      <c r="G491" s="889"/>
      <c r="H491" s="889"/>
      <c r="I491" s="928"/>
      <c r="J491" s="906"/>
      <c r="K491" s="893"/>
      <c r="L491" s="889"/>
      <c r="M491" s="906"/>
      <c r="N491" s="906"/>
      <c r="O491" s="906"/>
      <c r="P491" s="906"/>
      <c r="Q491" s="906"/>
      <c r="R491" s="906"/>
      <c r="S491" s="906"/>
      <c r="T491" s="906"/>
      <c r="U491" s="910">
        <v>385.64</v>
      </c>
      <c r="V491" s="1507"/>
      <c r="W491" s="890"/>
      <c r="X491" s="924"/>
      <c r="Y491" s="889"/>
      <c r="Z491" s="889"/>
      <c r="AA491" s="890" t="s">
        <v>2497</v>
      </c>
    </row>
    <row r="492" spans="1:27" s="899" customFormat="1">
      <c r="A492" s="927">
        <f>A490+1</f>
        <v>244</v>
      </c>
      <c r="B492" s="833" t="s">
        <v>2528</v>
      </c>
      <c r="C492" s="833" t="s">
        <v>76</v>
      </c>
      <c r="D492" s="836"/>
      <c r="E492" s="1508"/>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507"/>
      <c r="W492" s="837">
        <v>249.36</v>
      </c>
      <c r="X492" s="924"/>
      <c r="Y492" s="837">
        <v>538890.69299999997</v>
      </c>
      <c r="Z492" s="837">
        <v>3506856.98</v>
      </c>
      <c r="AA492" s="837"/>
    </row>
    <row r="493" spans="1:27" s="899" customFormat="1">
      <c r="A493" s="906"/>
      <c r="B493" s="893"/>
      <c r="C493" s="889"/>
      <c r="D493" s="893">
        <v>372.69900000000001</v>
      </c>
      <c r="E493" s="1508"/>
      <c r="F493" s="844"/>
      <c r="G493" s="889"/>
      <c r="H493" s="889"/>
      <c r="I493" s="928"/>
      <c r="J493" s="906"/>
      <c r="K493" s="893"/>
      <c r="L493" s="889"/>
      <c r="M493" s="906"/>
      <c r="N493" s="906"/>
      <c r="O493" s="906"/>
      <c r="P493" s="906"/>
      <c r="Q493" s="906"/>
      <c r="R493" s="906"/>
      <c r="S493" s="906"/>
      <c r="T493" s="906"/>
      <c r="U493" s="910">
        <v>372.69900000000001</v>
      </c>
      <c r="V493" s="1507"/>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508">
        <v>816.077</v>
      </c>
      <c r="F495" s="845"/>
      <c r="G495" s="889"/>
      <c r="H495" s="889"/>
      <c r="I495" s="930"/>
      <c r="J495" s="906"/>
      <c r="K495" s="893"/>
      <c r="L495" s="889"/>
      <c r="M495" s="906"/>
      <c r="N495" s="906"/>
      <c r="O495" s="906"/>
      <c r="P495" s="906"/>
      <c r="Q495" s="906"/>
      <c r="R495" s="906"/>
      <c r="S495" s="906"/>
      <c r="T495" s="906"/>
      <c r="U495" s="910">
        <v>407.91199999999998</v>
      </c>
      <c r="V495" s="1507">
        <v>816.077</v>
      </c>
      <c r="W495" s="890"/>
      <c r="X495" s="924"/>
      <c r="Y495" s="889"/>
      <c r="Z495" s="889"/>
      <c r="AA495" s="890" t="s">
        <v>2562</v>
      </c>
    </row>
    <row r="496" spans="1:27" s="899" customFormat="1">
      <c r="A496" s="927">
        <f>A494+1</f>
        <v>246</v>
      </c>
      <c r="B496" s="833" t="s">
        <v>2531</v>
      </c>
      <c r="C496" s="833" t="s">
        <v>62</v>
      </c>
      <c r="D496" s="837"/>
      <c r="E496" s="1508"/>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507"/>
      <c r="W496" s="836">
        <v>250.22</v>
      </c>
      <c r="X496" s="829"/>
      <c r="Y496" s="836">
        <v>538919.42500000005</v>
      </c>
      <c r="Z496" s="836">
        <v>3506100.679</v>
      </c>
      <c r="AA496" s="836"/>
    </row>
    <row r="497" spans="1:27" s="899" customFormat="1">
      <c r="A497" s="906"/>
      <c r="B497" s="893"/>
      <c r="C497" s="889"/>
      <c r="D497" s="893">
        <v>408.16500000000002</v>
      </c>
      <c r="E497" s="1508"/>
      <c r="F497" s="845"/>
      <c r="G497" s="889"/>
      <c r="H497" s="889"/>
      <c r="I497" s="930"/>
      <c r="J497" s="906"/>
      <c r="K497" s="893"/>
      <c r="L497" s="889"/>
      <c r="M497" s="906"/>
      <c r="N497" s="906"/>
      <c r="O497" s="906"/>
      <c r="P497" s="906"/>
      <c r="Q497" s="906"/>
      <c r="R497" s="906"/>
      <c r="S497" s="906"/>
      <c r="T497" s="906"/>
      <c r="U497" s="910">
        <v>408.16500000000002</v>
      </c>
      <c r="V497" s="1507"/>
      <c r="W497" s="890"/>
      <c r="X497" s="924"/>
      <c r="Y497" s="889"/>
      <c r="Z497" s="889"/>
      <c r="AA497" s="890" t="s">
        <v>2563</v>
      </c>
    </row>
    <row r="498" spans="1:27" s="899" customFormat="1">
      <c r="A498" s="927">
        <f>A496+1</f>
        <v>247</v>
      </c>
      <c r="B498" s="55" t="s">
        <v>2532</v>
      </c>
      <c r="C498" s="55" t="s">
        <v>1402</v>
      </c>
      <c r="D498" s="836"/>
      <c r="E498" s="1508">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507"/>
      <c r="W498" s="836">
        <v>249.72</v>
      </c>
      <c r="X498" s="829" t="s">
        <v>2533</v>
      </c>
      <c r="Y498" s="836">
        <v>538839.02899999998</v>
      </c>
      <c r="Z498" s="836">
        <v>3505700.51</v>
      </c>
      <c r="AA498" s="836"/>
    </row>
    <row r="499" spans="1:27" s="899" customFormat="1">
      <c r="A499" s="906"/>
      <c r="B499" s="893"/>
      <c r="C499" s="889"/>
      <c r="D499" s="893">
        <v>227.36600000000001</v>
      </c>
      <c r="E499" s="1508"/>
      <c r="F499" s="924"/>
      <c r="G499" s="889"/>
      <c r="H499" s="889"/>
      <c r="I499" s="930"/>
      <c r="J499" s="906"/>
      <c r="K499" s="893"/>
      <c r="L499" s="889"/>
      <c r="M499" s="906"/>
      <c r="N499" s="906"/>
      <c r="O499" s="906"/>
      <c r="P499" s="906"/>
      <c r="Q499" s="906"/>
      <c r="R499" s="906"/>
      <c r="S499" s="906"/>
      <c r="T499" s="906"/>
      <c r="U499" s="910">
        <v>227.36600000000001</v>
      </c>
      <c r="V499" s="1507">
        <f>U499</f>
        <v>227.36600000000001</v>
      </c>
      <c r="W499" s="890"/>
      <c r="X499" s="924"/>
      <c r="Y499" s="889"/>
      <c r="Z499" s="889"/>
      <c r="AA499" s="890" t="s">
        <v>2564</v>
      </c>
    </row>
    <row r="500" spans="1:27" s="899" customFormat="1">
      <c r="A500" s="927">
        <f>A498+1</f>
        <v>248</v>
      </c>
      <c r="B500" s="833" t="s">
        <v>2534</v>
      </c>
      <c r="C500" s="833" t="s">
        <v>90</v>
      </c>
      <c r="D500" s="837"/>
      <c r="E500" s="1505">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507"/>
      <c r="W500" s="837">
        <v>248.90199999999999</v>
      </c>
      <c r="X500" s="764" t="s">
        <v>2535</v>
      </c>
      <c r="Y500" s="837">
        <v>538867.96900000004</v>
      </c>
      <c r="Z500" s="837">
        <v>3505474.9929999998</v>
      </c>
      <c r="AA500" s="837"/>
    </row>
    <row r="501" spans="1:27" s="899" customFormat="1">
      <c r="A501" s="906"/>
      <c r="B501" s="893"/>
      <c r="C501" s="889"/>
      <c r="D501" s="893">
        <v>401.36599999999999</v>
      </c>
      <c r="E501" s="1505"/>
      <c r="F501" s="924"/>
      <c r="G501" s="889"/>
      <c r="H501" s="889"/>
      <c r="I501" s="930"/>
      <c r="J501" s="906"/>
      <c r="K501" s="893"/>
      <c r="L501" s="889"/>
      <c r="M501" s="906"/>
      <c r="N501" s="906"/>
      <c r="O501" s="906"/>
      <c r="P501" s="906"/>
      <c r="Q501" s="906"/>
      <c r="R501" s="906"/>
      <c r="S501" s="906"/>
      <c r="T501" s="906"/>
      <c r="U501" s="910">
        <v>401.36599999999999</v>
      </c>
      <c r="V501" s="1507">
        <f>U501</f>
        <v>401.36599999999999</v>
      </c>
      <c r="W501" s="890"/>
      <c r="X501" s="924"/>
      <c r="Y501" s="889"/>
      <c r="Z501" s="889"/>
      <c r="AA501" s="890" t="s">
        <v>2565</v>
      </c>
    </row>
    <row r="502" spans="1:27" s="899" customFormat="1">
      <c r="A502" s="927">
        <f>A500+1</f>
        <v>249</v>
      </c>
      <c r="B502" s="55" t="s">
        <v>2536</v>
      </c>
      <c r="C502" s="55" t="s">
        <v>90</v>
      </c>
      <c r="D502" s="836"/>
      <c r="E502" s="1505">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507"/>
      <c r="W502" s="836">
        <v>249.03899999999999</v>
      </c>
      <c r="X502" s="829" t="s">
        <v>2537</v>
      </c>
      <c r="Y502" s="836">
        <v>538901.55599999998</v>
      </c>
      <c r="Z502" s="836">
        <v>3505075.0350000001</v>
      </c>
      <c r="AA502" s="836"/>
    </row>
    <row r="503" spans="1:27" s="899" customFormat="1">
      <c r="A503" s="906"/>
      <c r="B503" s="893"/>
      <c r="C503" s="889"/>
      <c r="D503" s="893">
        <v>403.06400000000002</v>
      </c>
      <c r="E503" s="1505"/>
      <c r="F503" s="924"/>
      <c r="G503" s="889"/>
      <c r="H503" s="889"/>
      <c r="I503" s="930"/>
      <c r="J503" s="906"/>
      <c r="K503" s="893"/>
      <c r="L503" s="889"/>
      <c r="M503" s="906"/>
      <c r="N503" s="906"/>
      <c r="O503" s="906"/>
      <c r="P503" s="906"/>
      <c r="Q503" s="906"/>
      <c r="R503" s="906"/>
      <c r="S503" s="906"/>
      <c r="T503" s="906"/>
      <c r="U503" s="910">
        <v>403.06400000000002</v>
      </c>
      <c r="V503" s="1507">
        <f>U503+U505+U507</f>
        <v>1221.902</v>
      </c>
      <c r="W503" s="890"/>
      <c r="X503" s="924"/>
      <c r="Y503" s="889"/>
      <c r="Z503" s="889"/>
      <c r="AA503" s="890" t="s">
        <v>2566</v>
      </c>
    </row>
    <row r="504" spans="1:27" s="899" customFormat="1">
      <c r="A504" s="927">
        <f>A502+1</f>
        <v>250</v>
      </c>
      <c r="B504" s="833" t="s">
        <v>2538</v>
      </c>
      <c r="C504" s="833" t="s">
        <v>53</v>
      </c>
      <c r="D504" s="836"/>
      <c r="E504" s="1505"/>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507"/>
      <c r="W504" s="836">
        <v>248.761</v>
      </c>
      <c r="X504" s="829"/>
      <c r="Y504" s="836">
        <v>538846.11899999995</v>
      </c>
      <c r="Z504" s="836">
        <v>3504675.8020000001</v>
      </c>
      <c r="AA504" s="836"/>
    </row>
    <row r="505" spans="1:27" s="899" customFormat="1">
      <c r="A505" s="906"/>
      <c r="B505" s="893"/>
      <c r="C505" s="889"/>
      <c r="D505" s="893">
        <v>398.93299999999999</v>
      </c>
      <c r="E505" s="1505"/>
      <c r="F505" s="832"/>
      <c r="G505" s="889"/>
      <c r="H505" s="889"/>
      <c r="I505" s="930"/>
      <c r="J505" s="906"/>
      <c r="K505" s="893"/>
      <c r="L505" s="889"/>
      <c r="M505" s="906"/>
      <c r="N505" s="906"/>
      <c r="O505" s="906"/>
      <c r="P505" s="906"/>
      <c r="Q505" s="906"/>
      <c r="R505" s="906"/>
      <c r="S505" s="906"/>
      <c r="T505" s="906"/>
      <c r="U505" s="910">
        <v>398.93299999999999</v>
      </c>
      <c r="V505" s="1507"/>
      <c r="W505" s="890"/>
      <c r="X505" s="832"/>
      <c r="Y505" s="889"/>
      <c r="Z505" s="889"/>
      <c r="AA505" s="890" t="s">
        <v>2567</v>
      </c>
    </row>
    <row r="506" spans="1:27" s="899" customFormat="1">
      <c r="A506" s="927">
        <f>A504+1</f>
        <v>251</v>
      </c>
      <c r="B506" s="833" t="s">
        <v>2539</v>
      </c>
      <c r="C506" s="833" t="s">
        <v>62</v>
      </c>
      <c r="D506" s="836"/>
      <c r="E506" s="1505"/>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507"/>
      <c r="W506" s="837">
        <v>248.54300000000001</v>
      </c>
      <c r="X506" s="832"/>
      <c r="Y506" s="836">
        <v>538791.24899999995</v>
      </c>
      <c r="Z506" s="836">
        <v>3504280.66</v>
      </c>
      <c r="AA506" s="837"/>
    </row>
    <row r="507" spans="1:27" s="899" customFormat="1">
      <c r="A507" s="906"/>
      <c r="B507" s="893"/>
      <c r="C507" s="889"/>
      <c r="D507" s="893">
        <v>419.90499999999997</v>
      </c>
      <c r="E507" s="1505"/>
      <c r="F507" s="832"/>
      <c r="G507" s="889"/>
      <c r="H507" s="889"/>
      <c r="I507" s="930"/>
      <c r="J507" s="906"/>
      <c r="K507" s="893"/>
      <c r="L507" s="889"/>
      <c r="M507" s="906"/>
      <c r="N507" s="906"/>
      <c r="O507" s="906"/>
      <c r="P507" s="906"/>
      <c r="Q507" s="906"/>
      <c r="R507" s="906"/>
      <c r="S507" s="906"/>
      <c r="T507" s="906"/>
      <c r="U507" s="910">
        <v>419.90499999999997</v>
      </c>
      <c r="V507" s="1507"/>
      <c r="W507" s="890"/>
      <c r="X507" s="832"/>
      <c r="Y507" s="889"/>
      <c r="Z507" s="889"/>
      <c r="AA507" s="890" t="s">
        <v>2568</v>
      </c>
    </row>
    <row r="508" spans="1:27" s="899" customFormat="1">
      <c r="A508" s="927">
        <f>A506+1</f>
        <v>252</v>
      </c>
      <c r="B508" s="55" t="s">
        <v>2540</v>
      </c>
      <c r="C508" s="55" t="s">
        <v>1361</v>
      </c>
      <c r="D508" s="836"/>
      <c r="E508" s="1505"/>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507"/>
      <c r="W508" s="836">
        <v>248.35400000000001</v>
      </c>
      <c r="X508" s="829" t="s">
        <v>2569</v>
      </c>
      <c r="Y508" s="836">
        <v>538733.495</v>
      </c>
      <c r="Z508" s="836">
        <v>3503864.7459999998</v>
      </c>
      <c r="AA508" s="836"/>
    </row>
    <row r="509" spans="1:27" s="899" customFormat="1">
      <c r="A509" s="906"/>
      <c r="B509" s="893"/>
      <c r="C509" s="889"/>
      <c r="D509" s="893">
        <v>373.38900000000001</v>
      </c>
      <c r="E509" s="1505">
        <v>2000.393</v>
      </c>
      <c r="F509" s="832"/>
      <c r="G509" s="889"/>
      <c r="H509" s="889"/>
      <c r="I509" s="930"/>
      <c r="J509" s="906"/>
      <c r="K509" s="893"/>
      <c r="L509" s="889"/>
      <c r="M509" s="906"/>
      <c r="N509" s="906"/>
      <c r="O509" s="906"/>
      <c r="P509" s="906"/>
      <c r="Q509" s="906"/>
      <c r="R509" s="906"/>
      <c r="S509" s="906"/>
      <c r="T509" s="906"/>
      <c r="U509" s="910">
        <v>373.38900000000001</v>
      </c>
      <c r="V509" s="1507">
        <f>U509+U511+U513+U515+U517</f>
        <v>2000.393</v>
      </c>
      <c r="W509" s="890"/>
      <c r="X509" s="832"/>
      <c r="Y509" s="889"/>
      <c r="Z509" s="889"/>
      <c r="AA509" s="890" t="s">
        <v>2570</v>
      </c>
    </row>
    <row r="510" spans="1:27" s="899" customFormat="1">
      <c r="A510" s="927">
        <f>A508+1</f>
        <v>253</v>
      </c>
      <c r="B510" s="833" t="s">
        <v>2542</v>
      </c>
      <c r="C510" s="833" t="s">
        <v>62</v>
      </c>
      <c r="D510" s="836"/>
      <c r="E510" s="1505"/>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507"/>
      <c r="W510" s="836">
        <v>248.31100000000001</v>
      </c>
      <c r="X510" s="829"/>
      <c r="Y510" s="836">
        <v>538799.77500000002</v>
      </c>
      <c r="Z510" s="836">
        <v>3503497.287</v>
      </c>
      <c r="AA510" s="836"/>
    </row>
    <row r="511" spans="1:27" s="899" customFormat="1">
      <c r="A511" s="906"/>
      <c r="B511" s="893"/>
      <c r="C511" s="889"/>
      <c r="D511" s="893">
        <v>419.81299999999999</v>
      </c>
      <c r="E511" s="1505"/>
      <c r="F511" s="832"/>
      <c r="G511" s="889"/>
      <c r="H511" s="889"/>
      <c r="I511" s="930"/>
      <c r="J511" s="906"/>
      <c r="K511" s="893"/>
      <c r="L511" s="889"/>
      <c r="M511" s="906"/>
      <c r="N511" s="906"/>
      <c r="O511" s="906"/>
      <c r="P511" s="906"/>
      <c r="Q511" s="906"/>
      <c r="R511" s="906"/>
      <c r="S511" s="906"/>
      <c r="T511" s="906"/>
      <c r="U511" s="910">
        <v>419.81299999999999</v>
      </c>
      <c r="V511" s="1507"/>
      <c r="W511" s="890"/>
      <c r="X511" s="832"/>
      <c r="Y511" s="889"/>
      <c r="Z511" s="889"/>
      <c r="AA511" s="835" t="s">
        <v>2498</v>
      </c>
    </row>
    <row r="512" spans="1:27" s="899" customFormat="1">
      <c r="A512" s="927">
        <f>A510+1</f>
        <v>254</v>
      </c>
      <c r="B512" s="833" t="s">
        <v>2543</v>
      </c>
      <c r="C512" s="833" t="s">
        <v>62</v>
      </c>
      <c r="D512" s="836"/>
      <c r="E512" s="1505"/>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507"/>
      <c r="W512" s="837">
        <v>248.22399999999999</v>
      </c>
      <c r="X512" s="832"/>
      <c r="Y512" s="836">
        <v>538874.29500000004</v>
      </c>
      <c r="Z512" s="836">
        <v>3503084.14</v>
      </c>
      <c r="AA512" s="835"/>
    </row>
    <row r="513" spans="1:27" s="899" customFormat="1">
      <c r="A513" s="906"/>
      <c r="B513" s="893"/>
      <c r="C513" s="889"/>
      <c r="D513" s="893">
        <v>410.04899999999998</v>
      </c>
      <c r="E513" s="1505"/>
      <c r="F513" s="832"/>
      <c r="G513" s="889"/>
      <c r="H513" s="889"/>
      <c r="I513" s="930"/>
      <c r="J513" s="906"/>
      <c r="K513" s="893"/>
      <c r="L513" s="889"/>
      <c r="M513" s="906"/>
      <c r="N513" s="906"/>
      <c r="O513" s="906"/>
      <c r="P513" s="906"/>
      <c r="Q513" s="906"/>
      <c r="R513" s="906"/>
      <c r="S513" s="906"/>
      <c r="T513" s="906"/>
      <c r="U513" s="910">
        <v>410.04899999999998</v>
      </c>
      <c r="V513" s="1507"/>
      <c r="W513" s="890"/>
      <c r="X513" s="832"/>
      <c r="Y513" s="889"/>
      <c r="Z513" s="889"/>
      <c r="AA513" s="835" t="s">
        <v>2498</v>
      </c>
    </row>
    <row r="514" spans="1:27" s="899" customFormat="1">
      <c r="A514" s="927">
        <f>A512+1</f>
        <v>255</v>
      </c>
      <c r="B514" s="833" t="s">
        <v>2544</v>
      </c>
      <c r="C514" s="833" t="s">
        <v>76</v>
      </c>
      <c r="D514" s="836"/>
      <c r="E514" s="1505"/>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507"/>
      <c r="W514" s="837">
        <v>248.36600000000001</v>
      </c>
      <c r="X514" s="832"/>
      <c r="Y514" s="836">
        <v>538947.08100000001</v>
      </c>
      <c r="Z514" s="836">
        <v>3502680.6030000001</v>
      </c>
      <c r="AA514" s="835"/>
    </row>
    <row r="515" spans="1:27" s="899" customFormat="1">
      <c r="A515" s="906"/>
      <c r="B515" s="893"/>
      <c r="C515" s="889"/>
      <c r="D515" s="893">
        <v>415.17099999999999</v>
      </c>
      <c r="E515" s="1505"/>
      <c r="F515" s="832"/>
      <c r="G515" s="889"/>
      <c r="H515" s="889"/>
      <c r="I515" s="930"/>
      <c r="J515" s="906"/>
      <c r="K515" s="893"/>
      <c r="L515" s="889"/>
      <c r="M515" s="906"/>
      <c r="N515" s="906"/>
      <c r="O515" s="906"/>
      <c r="P515" s="906"/>
      <c r="Q515" s="906"/>
      <c r="R515" s="906"/>
      <c r="S515" s="906"/>
      <c r="T515" s="906"/>
      <c r="U515" s="910">
        <v>415.17099999999999</v>
      </c>
      <c r="V515" s="1507"/>
      <c r="W515" s="890"/>
      <c r="X515" s="832"/>
      <c r="Y515" s="889"/>
      <c r="Z515" s="889"/>
      <c r="AA515" s="835" t="s">
        <v>2571</v>
      </c>
    </row>
    <row r="516" spans="1:27" s="899" customFormat="1">
      <c r="A516" s="927">
        <f>A514+1</f>
        <v>256</v>
      </c>
      <c r="B516" s="833" t="s">
        <v>2545</v>
      </c>
      <c r="C516" s="833" t="s">
        <v>62</v>
      </c>
      <c r="D516" s="836"/>
      <c r="E516" s="1505"/>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507"/>
      <c r="W516" s="889">
        <v>248.90100000000001</v>
      </c>
      <c r="X516" s="829"/>
      <c r="Y516" s="836">
        <v>539020.777</v>
      </c>
      <c r="Z516" s="836">
        <v>3502272.0249999999</v>
      </c>
      <c r="AA516" s="835"/>
    </row>
    <row r="517" spans="1:27" s="899" customFormat="1">
      <c r="A517" s="906"/>
      <c r="B517" s="893"/>
      <c r="C517" s="889"/>
      <c r="D517" s="893">
        <v>381.971</v>
      </c>
      <c r="E517" s="1505"/>
      <c r="F517" s="832"/>
      <c r="G517" s="889"/>
      <c r="H517" s="889"/>
      <c r="I517" s="930"/>
      <c r="J517" s="906"/>
      <c r="K517" s="893"/>
      <c r="L517" s="889"/>
      <c r="M517" s="906"/>
      <c r="N517" s="906"/>
      <c r="O517" s="906"/>
      <c r="P517" s="906"/>
      <c r="Q517" s="906"/>
      <c r="R517" s="906"/>
      <c r="S517" s="906"/>
      <c r="T517" s="906"/>
      <c r="U517" s="910">
        <v>381.971</v>
      </c>
      <c r="V517" s="1507"/>
      <c r="W517" s="890"/>
      <c r="X517" s="832"/>
      <c r="Y517" s="889"/>
      <c r="Z517" s="889"/>
      <c r="AA517" s="835"/>
    </row>
    <row r="518" spans="1:27" s="899" customFormat="1">
      <c r="A518" s="927">
        <f>A516+1</f>
        <v>257</v>
      </c>
      <c r="B518" s="55" t="s">
        <v>2546</v>
      </c>
      <c r="C518" s="55" t="s">
        <v>1361</v>
      </c>
      <c r="D518" s="836"/>
      <c r="E518" s="1509">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507"/>
      <c r="W518" s="889">
        <v>248.51</v>
      </c>
      <c r="X518" s="829" t="s">
        <v>2572</v>
      </c>
      <c r="Y518" s="836">
        <v>539088.57999999996</v>
      </c>
      <c r="Z518" s="836">
        <v>3501896.12</v>
      </c>
      <c r="AA518" s="760"/>
    </row>
    <row r="519" spans="1:27" s="899" customFormat="1">
      <c r="A519" s="906"/>
      <c r="B519" s="893"/>
      <c r="C519" s="889"/>
      <c r="D519" s="893">
        <v>377.62299999999999</v>
      </c>
      <c r="E519" s="1509"/>
      <c r="F519" s="764"/>
      <c r="G519" s="889"/>
      <c r="H519" s="889"/>
      <c r="I519" s="930"/>
      <c r="J519" s="906"/>
      <c r="K519" s="893"/>
      <c r="L519" s="889"/>
      <c r="M519" s="906"/>
      <c r="N519" s="906"/>
      <c r="O519" s="906"/>
      <c r="P519" s="906"/>
      <c r="Q519" s="906"/>
      <c r="R519" s="906"/>
      <c r="S519" s="906"/>
      <c r="T519" s="906"/>
      <c r="U519" s="910">
        <v>377.62299999999999</v>
      </c>
      <c r="V519" s="1510">
        <f>U519+U521+U523</f>
        <v>1037.587</v>
      </c>
      <c r="W519" s="837"/>
      <c r="X519" s="764"/>
      <c r="Y519" s="889"/>
      <c r="Z519" s="889"/>
      <c r="AA519" s="835" t="s">
        <v>2552</v>
      </c>
    </row>
    <row r="520" spans="1:27" s="899" customFormat="1">
      <c r="A520" s="927">
        <f>A518+1</f>
        <v>258</v>
      </c>
      <c r="B520" s="833" t="s">
        <v>2548</v>
      </c>
      <c r="C520" s="833" t="s">
        <v>76</v>
      </c>
      <c r="D520" s="836"/>
      <c r="E520" s="1509"/>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510"/>
      <c r="W520" s="833">
        <v>248.489</v>
      </c>
      <c r="X520" s="829"/>
      <c r="Y520" s="836">
        <v>538967.61899999995</v>
      </c>
      <c r="Z520" s="836">
        <v>3501538.395</v>
      </c>
      <c r="AA520" s="835"/>
    </row>
    <row r="521" spans="1:27" s="899" customFormat="1">
      <c r="A521" s="906"/>
      <c r="B521" s="893"/>
      <c r="C521" s="889"/>
      <c r="D521" s="893">
        <v>354.13799999999998</v>
      </c>
      <c r="E521" s="1509"/>
      <c r="F521" s="889"/>
      <c r="G521" s="889"/>
      <c r="H521" s="889"/>
      <c r="I521" s="930"/>
      <c r="J521" s="906"/>
      <c r="K521" s="893"/>
      <c r="L521" s="889"/>
      <c r="M521" s="906"/>
      <c r="N521" s="906"/>
      <c r="O521" s="906"/>
      <c r="P521" s="906"/>
      <c r="Q521" s="906"/>
      <c r="R521" s="906"/>
      <c r="S521" s="906"/>
      <c r="T521" s="906"/>
      <c r="U521" s="910">
        <v>354.13799999999998</v>
      </c>
      <c r="V521" s="1510"/>
      <c r="W521" s="889"/>
      <c r="X521" s="889"/>
      <c r="Y521" s="889"/>
      <c r="Z521" s="889"/>
      <c r="AA521" s="889" t="s">
        <v>2563</v>
      </c>
    </row>
    <row r="522" spans="1:27" s="899" customFormat="1">
      <c r="A522" s="927">
        <f>A520+1</f>
        <v>259</v>
      </c>
      <c r="B522" s="833" t="s">
        <v>2549</v>
      </c>
      <c r="C522" s="833" t="s">
        <v>76</v>
      </c>
      <c r="D522" s="836"/>
      <c r="E522" s="1509"/>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510"/>
      <c r="W522" s="890">
        <v>248.27799999999999</v>
      </c>
      <c r="X522" s="890"/>
      <c r="Y522" s="836">
        <v>538854.18000000005</v>
      </c>
      <c r="Z522" s="836">
        <v>3501202.9169999999</v>
      </c>
      <c r="AA522" s="890"/>
    </row>
    <row r="523" spans="1:27" s="899" customFormat="1">
      <c r="A523" s="906"/>
      <c r="B523" s="893"/>
      <c r="C523" s="889"/>
      <c r="D523" s="893">
        <v>305.827</v>
      </c>
      <c r="E523" s="1509"/>
      <c r="F523" s="890"/>
      <c r="G523" s="889"/>
      <c r="H523" s="889"/>
      <c r="I523" s="930"/>
      <c r="J523" s="906"/>
      <c r="K523" s="893"/>
      <c r="L523" s="889"/>
      <c r="M523" s="906"/>
      <c r="N523" s="906"/>
      <c r="O523" s="906"/>
      <c r="P523" s="906"/>
      <c r="Q523" s="906"/>
      <c r="R523" s="906"/>
      <c r="S523" s="906"/>
      <c r="T523" s="906"/>
      <c r="U523" s="910">
        <v>305.82600000000002</v>
      </c>
      <c r="V523" s="1510"/>
      <c r="W523" s="890"/>
      <c r="X523" s="890"/>
      <c r="Y523" s="889"/>
      <c r="Z523" s="889"/>
      <c r="AA523" s="890" t="s">
        <v>2573</v>
      </c>
    </row>
    <row r="524" spans="1:27" s="899" customFormat="1">
      <c r="A524" s="927">
        <f>A522+1</f>
        <v>260</v>
      </c>
      <c r="B524" s="55" t="s">
        <v>2553</v>
      </c>
      <c r="C524" s="55" t="s">
        <v>1319</v>
      </c>
      <c r="D524" s="836"/>
      <c r="E524" s="1505">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505">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505"/>
      <c r="F525" s="889"/>
      <c r="G525" s="889"/>
      <c r="H525" s="889"/>
      <c r="I525" s="930"/>
      <c r="J525" s="906"/>
      <c r="K525" s="893"/>
      <c r="L525" s="889"/>
      <c r="M525" s="906"/>
      <c r="N525" s="906"/>
      <c r="O525" s="906"/>
      <c r="P525" s="906"/>
      <c r="Q525" s="906"/>
      <c r="R525" s="906"/>
      <c r="S525" s="906"/>
      <c r="T525" s="906"/>
      <c r="U525" s="910">
        <v>320.98700000000002</v>
      </c>
      <c r="V525" s="1505"/>
      <c r="W525" s="889"/>
      <c r="X525" s="889"/>
      <c r="Y525" s="889"/>
      <c r="Z525" s="889"/>
      <c r="AA525" s="889" t="s">
        <v>2502</v>
      </c>
    </row>
    <row r="526" spans="1:27" s="899" customFormat="1">
      <c r="A526" s="927">
        <f>A524+1</f>
        <v>261</v>
      </c>
      <c r="B526" s="833" t="s">
        <v>2554</v>
      </c>
      <c r="C526" s="833" t="s">
        <v>76</v>
      </c>
      <c r="D526" s="836"/>
      <c r="E526" s="1505"/>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505"/>
      <c r="W526" s="890">
        <v>248.30699999999999</v>
      </c>
      <c r="X526" s="890"/>
      <c r="Y526" s="836">
        <v>538828.86499999999</v>
      </c>
      <c r="Z526" s="836">
        <v>3500600.548</v>
      </c>
      <c r="AA526" s="890"/>
    </row>
    <row r="527" spans="1:27" s="899" customFormat="1">
      <c r="A527" s="906"/>
      <c r="B527" s="893"/>
      <c r="C527" s="889"/>
      <c r="D527" s="893">
        <v>329.94600000000003</v>
      </c>
      <c r="E527" s="1505"/>
      <c r="F527" s="890"/>
      <c r="G527" s="889"/>
      <c r="H527" s="889"/>
      <c r="I527" s="930"/>
      <c r="J527" s="906"/>
      <c r="K527" s="893"/>
      <c r="L527" s="889"/>
      <c r="M527" s="906"/>
      <c r="N527" s="906"/>
      <c r="O527" s="906"/>
      <c r="P527" s="906"/>
      <c r="Q527" s="906"/>
      <c r="R527" s="906"/>
      <c r="S527" s="906"/>
      <c r="T527" s="906"/>
      <c r="U527" s="910">
        <v>329.94600000000003</v>
      </c>
      <c r="V527" s="1505"/>
      <c r="W527" s="890"/>
      <c r="X527" s="890"/>
      <c r="Y527" s="889"/>
      <c r="Z527" s="889"/>
      <c r="AA527" s="890" t="s">
        <v>2574</v>
      </c>
    </row>
    <row r="528" spans="1:27" s="899" customFormat="1">
      <c r="A528" s="927">
        <f>A526+1</f>
        <v>262</v>
      </c>
      <c r="B528" s="833" t="s">
        <v>2555</v>
      </c>
      <c r="C528" s="833" t="s">
        <v>76</v>
      </c>
      <c r="D528" s="836"/>
      <c r="E528" s="1505"/>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505"/>
      <c r="W528" s="890">
        <v>248.35900000000001</v>
      </c>
      <c r="X528" s="890"/>
      <c r="Y528" s="836">
        <v>538903.54099999997</v>
      </c>
      <c r="Z528" s="836">
        <v>3500279.1639999999</v>
      </c>
      <c r="AA528" s="890"/>
    </row>
    <row r="529" spans="1:27" s="899" customFormat="1" ht="29">
      <c r="A529" s="906"/>
      <c r="B529" s="893"/>
      <c r="C529" s="889"/>
      <c r="D529" s="893">
        <v>294.04199999999997</v>
      </c>
      <c r="E529" s="1505"/>
      <c r="F529" s="889"/>
      <c r="G529" s="889"/>
      <c r="H529" s="889"/>
      <c r="I529" s="930"/>
      <c r="J529" s="906"/>
      <c r="K529" s="893"/>
      <c r="L529" s="889"/>
      <c r="M529" s="906"/>
      <c r="N529" s="906"/>
      <c r="O529" s="906"/>
      <c r="P529" s="906"/>
      <c r="Q529" s="906"/>
      <c r="R529" s="906"/>
      <c r="S529" s="906"/>
      <c r="T529" s="906"/>
      <c r="U529" s="910">
        <v>294.041</v>
      </c>
      <c r="V529" s="1505"/>
      <c r="W529" s="889"/>
      <c r="X529" s="889"/>
      <c r="Y529" s="889"/>
      <c r="Z529" s="889"/>
      <c r="AA529" s="890" t="s">
        <v>2575</v>
      </c>
    </row>
    <row r="530" spans="1:27" s="899" customFormat="1">
      <c r="A530" s="927">
        <f>A528+1</f>
        <v>263</v>
      </c>
      <c r="B530" s="833" t="s">
        <v>2556</v>
      </c>
      <c r="C530" s="833" t="s">
        <v>1269</v>
      </c>
      <c r="D530" s="836"/>
      <c r="E530" s="1505">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505">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505"/>
      <c r="F531" s="890"/>
      <c r="G531" s="889"/>
      <c r="H531" s="889"/>
      <c r="I531" s="930"/>
      <c r="J531" s="906"/>
      <c r="K531" s="893"/>
      <c r="L531" s="889"/>
      <c r="M531" s="906"/>
      <c r="N531" s="906"/>
      <c r="O531" s="906"/>
      <c r="P531" s="906"/>
      <c r="Q531" s="906"/>
      <c r="R531" s="906"/>
      <c r="S531" s="906"/>
      <c r="T531" s="906"/>
      <c r="U531" s="910">
        <v>381.66899999999998</v>
      </c>
      <c r="V531" s="1505"/>
      <c r="W531" s="890"/>
      <c r="X531" s="890"/>
      <c r="Y531" s="889"/>
      <c r="Z531" s="889"/>
      <c r="AA531" s="890" t="s">
        <v>2577</v>
      </c>
    </row>
    <row r="532" spans="1:27" s="899" customFormat="1">
      <c r="A532" s="927">
        <f>A530+1</f>
        <v>264</v>
      </c>
      <c r="B532" s="833" t="s">
        <v>2557</v>
      </c>
      <c r="C532" s="833" t="s">
        <v>62</v>
      </c>
      <c r="D532" s="836"/>
      <c r="E532" s="1505"/>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505"/>
      <c r="W532" s="890">
        <v>239.42400000000001</v>
      </c>
      <c r="X532" s="890"/>
      <c r="Y532" s="836">
        <v>539094.39</v>
      </c>
      <c r="Z532" s="836">
        <v>3499631.8909999998</v>
      </c>
      <c r="AA532" s="890"/>
    </row>
    <row r="533" spans="1:27" s="899" customFormat="1">
      <c r="A533" s="906"/>
      <c r="B533" s="893"/>
      <c r="C533" s="889"/>
      <c r="D533" s="893">
        <v>427.45400000000001</v>
      </c>
      <c r="E533" s="1505"/>
      <c r="F533" s="890"/>
      <c r="G533" s="889"/>
      <c r="H533" s="889"/>
      <c r="I533" s="930"/>
      <c r="J533" s="906"/>
      <c r="K533" s="893"/>
      <c r="L533" s="889"/>
      <c r="M533" s="906"/>
      <c r="N533" s="906"/>
      <c r="O533" s="906"/>
      <c r="P533" s="906"/>
      <c r="Q533" s="906"/>
      <c r="R533" s="906"/>
      <c r="S533" s="906"/>
      <c r="T533" s="906"/>
      <c r="U533" s="910">
        <v>427.45299999999997</v>
      </c>
      <c r="V533" s="1505"/>
      <c r="W533" s="890"/>
      <c r="X533" s="890"/>
      <c r="Y533" s="889"/>
      <c r="Z533" s="889"/>
      <c r="AA533" s="890" t="s">
        <v>2578</v>
      </c>
    </row>
    <row r="534" spans="1:27" s="899" customFormat="1">
      <c r="A534" s="927">
        <f>A532+1</f>
        <v>265</v>
      </c>
      <c r="B534" s="833" t="s">
        <v>2558</v>
      </c>
      <c r="C534" s="833" t="s">
        <v>2218</v>
      </c>
      <c r="D534" s="836"/>
      <c r="E534" s="1505"/>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505"/>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508">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508">
        <f>U537+U539+U541</f>
        <v>1066.883</v>
      </c>
      <c r="W536" s="912">
        <v>232.37299999999999</v>
      </c>
      <c r="X536" s="764" t="s">
        <v>2580</v>
      </c>
      <c r="Y536" s="837">
        <v>539550.52</v>
      </c>
      <c r="Z536" s="837">
        <v>3494836.47</v>
      </c>
      <c r="AA536" s="837"/>
    </row>
    <row r="537" spans="1:27">
      <c r="A537" s="904"/>
      <c r="B537" s="889"/>
      <c r="C537" s="889"/>
      <c r="D537" s="889">
        <v>330.49200000000002</v>
      </c>
      <c r="E537" s="1508"/>
      <c r="F537" s="764"/>
      <c r="G537" s="889"/>
      <c r="H537" s="889"/>
      <c r="I537" s="901"/>
      <c r="J537" s="904"/>
      <c r="K537" s="889"/>
      <c r="L537" s="911"/>
      <c r="M537" s="904"/>
      <c r="N537" s="904"/>
      <c r="O537" s="904"/>
      <c r="P537" s="904"/>
      <c r="Q537" s="904"/>
      <c r="R537" s="904"/>
      <c r="S537" s="904"/>
      <c r="T537" s="904"/>
      <c r="U537" s="912">
        <v>330.49200000000002</v>
      </c>
      <c r="V537" s="1508"/>
      <c r="W537" s="912"/>
      <c r="X537" s="764"/>
      <c r="Y537" s="889"/>
      <c r="Z537" s="889"/>
      <c r="AA537" s="833" t="s">
        <v>2607</v>
      </c>
    </row>
    <row r="538" spans="1:27">
      <c r="A538" s="927">
        <f>A536+1</f>
        <v>267</v>
      </c>
      <c r="B538" s="833" t="s">
        <v>2581</v>
      </c>
      <c r="C538" s="833" t="s">
        <v>76</v>
      </c>
      <c r="D538" s="839"/>
      <c r="E538" s="1508"/>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508"/>
      <c r="W538" s="912">
        <v>232.053</v>
      </c>
      <c r="X538" s="764"/>
      <c r="Y538" s="836">
        <v>539481.19900000002</v>
      </c>
      <c r="Z538" s="836">
        <v>3494513.33</v>
      </c>
      <c r="AA538" s="837"/>
    </row>
    <row r="539" spans="1:27">
      <c r="A539" s="904"/>
      <c r="B539" s="889"/>
      <c r="C539" s="889"/>
      <c r="D539" s="889">
        <v>342.10599999999999</v>
      </c>
      <c r="E539" s="1508"/>
      <c r="F539" s="764"/>
      <c r="G539" s="889"/>
      <c r="H539" s="889"/>
      <c r="I539" s="901"/>
      <c r="J539" s="904"/>
      <c r="K539" s="889"/>
      <c r="L539" s="911"/>
      <c r="M539" s="904"/>
      <c r="N539" s="904"/>
      <c r="O539" s="904"/>
      <c r="P539" s="904"/>
      <c r="Q539" s="904"/>
      <c r="R539" s="904"/>
      <c r="S539" s="904"/>
      <c r="T539" s="904"/>
      <c r="U539" s="912">
        <v>342.10599999999999</v>
      </c>
      <c r="V539" s="1508"/>
      <c r="W539" s="912"/>
      <c r="X539" s="764"/>
      <c r="Y539" s="889"/>
      <c r="Z539" s="889"/>
      <c r="AA539" s="890" t="s">
        <v>2608</v>
      </c>
    </row>
    <row r="540" spans="1:27">
      <c r="A540" s="927">
        <f>A538+1</f>
        <v>268</v>
      </c>
      <c r="B540" s="833" t="s">
        <v>2582</v>
      </c>
      <c r="C540" s="833" t="s">
        <v>62</v>
      </c>
      <c r="D540" s="836"/>
      <c r="E540" s="1508"/>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508"/>
      <c r="W540" s="912">
        <v>232.07400000000001</v>
      </c>
      <c r="X540" s="764"/>
      <c r="Y540" s="836">
        <v>539409.44200000004</v>
      </c>
      <c r="Z540" s="836">
        <v>3494178.8339999998</v>
      </c>
      <c r="AA540" s="836"/>
    </row>
    <row r="541" spans="1:27">
      <c r="A541" s="904"/>
      <c r="B541" s="889"/>
      <c r="C541" s="889"/>
      <c r="D541" s="889">
        <v>394.28500000000003</v>
      </c>
      <c r="E541" s="1508"/>
      <c r="F541" s="764"/>
      <c r="G541" s="889"/>
      <c r="H541" s="889"/>
      <c r="I541" s="901"/>
      <c r="J541" s="904"/>
      <c r="K541" s="889"/>
      <c r="L541" s="911"/>
      <c r="M541" s="904"/>
      <c r="N541" s="904"/>
      <c r="O541" s="904"/>
      <c r="P541" s="904"/>
      <c r="Q541" s="904"/>
      <c r="R541" s="904"/>
      <c r="S541" s="904"/>
      <c r="T541" s="904"/>
      <c r="U541" s="912">
        <v>394.28500000000003</v>
      </c>
      <c r="V541" s="1508"/>
      <c r="W541" s="912"/>
      <c r="X541" s="764"/>
      <c r="Y541" s="889"/>
      <c r="Z541" s="889"/>
      <c r="AA541" s="890" t="s">
        <v>2609</v>
      </c>
    </row>
    <row r="542" spans="1:27">
      <c r="A542" s="927">
        <f>A540+1</f>
        <v>269</v>
      </c>
      <c r="B542" s="833" t="s">
        <v>2583</v>
      </c>
      <c r="C542" s="833" t="s">
        <v>1277</v>
      </c>
      <c r="D542" s="836"/>
      <c r="E542" s="1508"/>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508"/>
      <c r="W542" s="912">
        <v>232.34700000000001</v>
      </c>
      <c r="X542" s="764" t="s">
        <v>2584</v>
      </c>
      <c r="Y542" s="836">
        <v>539326.74</v>
      </c>
      <c r="Z542" s="836">
        <v>3493793.32</v>
      </c>
      <c r="AA542" s="837"/>
    </row>
    <row r="543" spans="1:27">
      <c r="A543" s="904"/>
      <c r="B543" s="889"/>
      <c r="C543" s="889"/>
      <c r="D543" s="889">
        <v>245.679</v>
      </c>
      <c r="E543" s="1508">
        <f>D543</f>
        <v>245.679</v>
      </c>
      <c r="F543" s="764"/>
      <c r="G543" s="889"/>
      <c r="H543" s="889"/>
      <c r="I543" s="901"/>
      <c r="J543" s="904"/>
      <c r="K543" s="889"/>
      <c r="L543" s="911"/>
      <c r="M543" s="904"/>
      <c r="N543" s="904"/>
      <c r="O543" s="904"/>
      <c r="P543" s="904"/>
      <c r="Q543" s="904"/>
      <c r="R543" s="904"/>
      <c r="S543" s="904"/>
      <c r="T543" s="904"/>
      <c r="U543" s="912">
        <v>245.679</v>
      </c>
      <c r="V543" s="1508">
        <f>U543</f>
        <v>245.679</v>
      </c>
      <c r="W543" s="912"/>
      <c r="X543" s="764"/>
      <c r="Y543" s="889"/>
      <c r="Z543" s="889"/>
      <c r="AA543" s="890"/>
    </row>
    <row r="544" spans="1:27">
      <c r="A544" s="927">
        <f>A542+1</f>
        <v>270</v>
      </c>
      <c r="B544" s="833" t="s">
        <v>2585</v>
      </c>
      <c r="C544" s="833" t="s">
        <v>1269</v>
      </c>
      <c r="D544" s="836"/>
      <c r="E544" s="1508"/>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508"/>
      <c r="W544" s="912">
        <v>231.946</v>
      </c>
      <c r="X544" s="764"/>
      <c r="Y544" s="836">
        <v>539401.05200000003</v>
      </c>
      <c r="Z544" s="836">
        <v>3493559.1490000002</v>
      </c>
      <c r="AA544" s="836"/>
    </row>
    <row r="545" spans="1:27">
      <c r="A545" s="904"/>
      <c r="B545" s="889"/>
      <c r="C545" s="889"/>
      <c r="D545" s="910">
        <v>352.93</v>
      </c>
      <c r="E545" s="1508">
        <f>D545</f>
        <v>352.93</v>
      </c>
      <c r="F545" s="764"/>
      <c r="G545" s="889"/>
      <c r="H545" s="889"/>
      <c r="I545" s="901"/>
      <c r="J545" s="904"/>
      <c r="K545" s="889"/>
      <c r="L545" s="911"/>
      <c r="M545" s="904"/>
      <c r="N545" s="904"/>
      <c r="O545" s="904"/>
      <c r="P545" s="904"/>
      <c r="Q545" s="904"/>
      <c r="R545" s="904"/>
      <c r="S545" s="904"/>
      <c r="T545" s="904"/>
      <c r="U545" s="912">
        <v>352.93</v>
      </c>
      <c r="V545" s="1508">
        <f>U545</f>
        <v>352.93</v>
      </c>
      <c r="W545" s="912"/>
      <c r="X545" s="764"/>
      <c r="Y545" s="889"/>
      <c r="Z545" s="889"/>
      <c r="AA545" s="890" t="s">
        <v>2610</v>
      </c>
    </row>
    <row r="546" spans="1:27">
      <c r="A546" s="927">
        <f>A544+1</f>
        <v>271</v>
      </c>
      <c r="B546" s="833" t="s">
        <v>2586</v>
      </c>
      <c r="C546" s="833" t="s">
        <v>1989</v>
      </c>
      <c r="D546" s="836"/>
      <c r="E546" s="1508"/>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508"/>
      <c r="W546" s="912">
        <v>232.34399999999999</v>
      </c>
      <c r="X546" s="764" t="s">
        <v>2587</v>
      </c>
      <c r="Y546" s="836">
        <v>539507.80500000005</v>
      </c>
      <c r="Z546" s="836">
        <v>3493222.7510000002</v>
      </c>
      <c r="AA546" s="837"/>
    </row>
    <row r="547" spans="1:27">
      <c r="A547" s="904"/>
      <c r="B547" s="889"/>
      <c r="C547" s="889"/>
      <c r="D547" s="889">
        <v>232.30099999999999</v>
      </c>
      <c r="E547" s="1508">
        <f>D547</f>
        <v>232.30099999999999</v>
      </c>
      <c r="F547" s="764"/>
      <c r="G547" s="889"/>
      <c r="H547" s="889"/>
      <c r="I547" s="901"/>
      <c r="J547" s="904"/>
      <c r="K547" s="889"/>
      <c r="L547" s="911"/>
      <c r="M547" s="904"/>
      <c r="N547" s="904"/>
      <c r="O547" s="904"/>
      <c r="P547" s="904"/>
      <c r="Q547" s="904"/>
      <c r="R547" s="904"/>
      <c r="S547" s="904"/>
      <c r="T547" s="904"/>
      <c r="U547" s="912">
        <v>232.30099999999999</v>
      </c>
      <c r="V547" s="1508">
        <f>U547</f>
        <v>232.30099999999999</v>
      </c>
      <c r="W547" s="912"/>
      <c r="X547" s="764"/>
      <c r="Y547" s="889"/>
      <c r="Z547" s="889"/>
      <c r="AA547" s="890" t="s">
        <v>2611</v>
      </c>
    </row>
    <row r="548" spans="1:27">
      <c r="A548" s="927">
        <f>A546+1</f>
        <v>272</v>
      </c>
      <c r="B548" s="833" t="s">
        <v>2588</v>
      </c>
      <c r="C548" s="833" t="s">
        <v>1989</v>
      </c>
      <c r="D548" s="836"/>
      <c r="E548" s="1508"/>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508"/>
      <c r="W548" s="912">
        <v>232.15799999999999</v>
      </c>
      <c r="X548" s="764" t="s">
        <v>2589</v>
      </c>
      <c r="Y548" s="837">
        <v>539379.397</v>
      </c>
      <c r="Z548" s="837">
        <v>3493029.1660000002</v>
      </c>
      <c r="AA548" s="837"/>
    </row>
    <row r="549" spans="1:27">
      <c r="A549" s="904"/>
      <c r="B549" s="889"/>
      <c r="C549" s="889"/>
      <c r="D549" s="889">
        <v>474.983</v>
      </c>
      <c r="E549" s="1508">
        <f>D549</f>
        <v>474.983</v>
      </c>
      <c r="F549" s="764"/>
      <c r="G549" s="889"/>
      <c r="H549" s="889"/>
      <c r="I549" s="901"/>
      <c r="J549" s="904"/>
      <c r="K549" s="889"/>
      <c r="L549" s="911"/>
      <c r="M549" s="904"/>
      <c r="N549" s="904"/>
      <c r="O549" s="904"/>
      <c r="P549" s="904"/>
      <c r="Q549" s="904"/>
      <c r="R549" s="904"/>
      <c r="S549" s="904"/>
      <c r="T549" s="904"/>
      <c r="U549" s="912">
        <v>474.983</v>
      </c>
      <c r="V549" s="1508">
        <f>U549</f>
        <v>474.983</v>
      </c>
      <c r="W549" s="912"/>
      <c r="X549" s="764"/>
      <c r="Y549" s="889"/>
      <c r="Z549" s="889"/>
      <c r="AA549" s="890" t="s">
        <v>2612</v>
      </c>
    </row>
    <row r="550" spans="1:27">
      <c r="A550" s="927">
        <f>A548+1</f>
        <v>273</v>
      </c>
      <c r="B550" s="55" t="s">
        <v>2590</v>
      </c>
      <c r="C550" s="55" t="s">
        <v>1277</v>
      </c>
      <c r="D550" s="839"/>
      <c r="E550" s="1508"/>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508"/>
      <c r="W550" s="912">
        <v>232.18700000000001</v>
      </c>
      <c r="X550" s="829" t="s">
        <v>2591</v>
      </c>
      <c r="Y550" s="836">
        <v>539289.54</v>
      </c>
      <c r="Z550" s="836">
        <v>3492562.76</v>
      </c>
      <c r="AA550" s="836"/>
    </row>
    <row r="551" spans="1:27">
      <c r="A551" s="904"/>
      <c r="B551" s="889"/>
      <c r="C551" s="889"/>
      <c r="D551" s="910">
        <v>322.58800000000002</v>
      </c>
      <c r="E551" s="1508">
        <f>D551+D553+D555</f>
        <v>938.20699999999999</v>
      </c>
      <c r="F551" s="829"/>
      <c r="G551" s="889"/>
      <c r="H551" s="889"/>
      <c r="I551" s="901"/>
      <c r="J551" s="904"/>
      <c r="K551" s="889"/>
      <c r="L551" s="911"/>
      <c r="M551" s="904"/>
      <c r="N551" s="904"/>
      <c r="O551" s="904"/>
      <c r="P551" s="904"/>
      <c r="Q551" s="904"/>
      <c r="R551" s="904"/>
      <c r="S551" s="904"/>
      <c r="T551" s="904"/>
      <c r="U551" s="912">
        <v>322.58800000000002</v>
      </c>
      <c r="V551" s="1508">
        <f>U551+U553+U555</f>
        <v>938.20699999999999</v>
      </c>
      <c r="W551" s="912"/>
      <c r="X551" s="829"/>
      <c r="Y551" s="889"/>
      <c r="Z551" s="889"/>
      <c r="AA551" s="890" t="s">
        <v>2613</v>
      </c>
    </row>
    <row r="552" spans="1:27">
      <c r="A552" s="927">
        <f>A550+1</f>
        <v>274</v>
      </c>
      <c r="B552" s="833" t="s">
        <v>2592</v>
      </c>
      <c r="C552" s="833" t="s">
        <v>76</v>
      </c>
      <c r="D552" s="837"/>
      <c r="E552" s="1508"/>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508"/>
      <c r="W552" s="912">
        <v>231.72900000000001</v>
      </c>
      <c r="X552" s="829"/>
      <c r="Y552" s="836">
        <v>539364.16200000001</v>
      </c>
      <c r="Z552" s="836">
        <v>3492248.9219999998</v>
      </c>
      <c r="AA552" s="836"/>
    </row>
    <row r="553" spans="1:27">
      <c r="A553" s="904"/>
      <c r="B553" s="889"/>
      <c r="C553" s="889"/>
      <c r="D553" s="889">
        <v>317.88400000000001</v>
      </c>
      <c r="E553" s="1508"/>
      <c r="F553" s="829"/>
      <c r="G553" s="889"/>
      <c r="H553" s="889"/>
      <c r="I553" s="901"/>
      <c r="J553" s="904"/>
      <c r="K553" s="889"/>
      <c r="L553" s="911"/>
      <c r="M553" s="904"/>
      <c r="N553" s="904"/>
      <c r="O553" s="904"/>
      <c r="P553" s="904"/>
      <c r="Q553" s="904"/>
      <c r="R553" s="904"/>
      <c r="S553" s="904"/>
      <c r="T553" s="904"/>
      <c r="U553" s="912">
        <v>317.88400000000001</v>
      </c>
      <c r="V553" s="1508"/>
      <c r="W553" s="912"/>
      <c r="X553" s="829"/>
      <c r="Y553" s="889"/>
      <c r="Z553" s="889"/>
      <c r="AA553" s="890"/>
    </row>
    <row r="554" spans="1:27">
      <c r="A554" s="927">
        <f>A552+1</f>
        <v>275</v>
      </c>
      <c r="B554" s="55" t="s">
        <v>2593</v>
      </c>
      <c r="C554" s="55" t="s">
        <v>76</v>
      </c>
      <c r="D554" s="836"/>
      <c r="E554" s="1508"/>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508"/>
      <c r="W554" s="912">
        <v>232.06700000000001</v>
      </c>
      <c r="X554" s="829"/>
      <c r="Y554" s="836">
        <v>539437.69700000004</v>
      </c>
      <c r="Z554" s="836">
        <v>3491939.66</v>
      </c>
      <c r="AA554" s="836"/>
    </row>
    <row r="555" spans="1:27">
      <c r="A555" s="904"/>
      <c r="B555" s="889"/>
      <c r="C555" s="889"/>
      <c r="D555" s="889">
        <v>297.73500000000001</v>
      </c>
      <c r="E555" s="1508"/>
      <c r="F555" s="924"/>
      <c r="G555" s="889"/>
      <c r="H555" s="889"/>
      <c r="I555" s="901"/>
      <c r="J555" s="904"/>
      <c r="K555" s="889"/>
      <c r="L555" s="911"/>
      <c r="M555" s="904"/>
      <c r="N555" s="904"/>
      <c r="O555" s="904"/>
      <c r="P555" s="904"/>
      <c r="Q555" s="904"/>
      <c r="R555" s="904"/>
      <c r="S555" s="904"/>
      <c r="T555" s="904"/>
      <c r="U555" s="912">
        <v>297.73500000000001</v>
      </c>
      <c r="V555" s="1508"/>
      <c r="W555" s="912"/>
      <c r="X555" s="924"/>
      <c r="Y555" s="889"/>
      <c r="Z555" s="889"/>
      <c r="AA555" s="890"/>
    </row>
    <row r="556" spans="1:27">
      <c r="A556" s="927">
        <f>A554+1</f>
        <v>276</v>
      </c>
      <c r="B556" s="833" t="s">
        <v>2594</v>
      </c>
      <c r="C556" s="833" t="s">
        <v>1277</v>
      </c>
      <c r="D556" s="837"/>
      <c r="E556" s="1508"/>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508"/>
      <c r="W556" s="912">
        <v>231.965</v>
      </c>
      <c r="X556" s="764" t="s">
        <v>2595</v>
      </c>
      <c r="Y556" s="837">
        <v>539506.56999999995</v>
      </c>
      <c r="Z556" s="837">
        <v>3491650</v>
      </c>
      <c r="AA556" s="837"/>
    </row>
    <row r="557" spans="1:27">
      <c r="A557" s="904"/>
      <c r="B557" s="889"/>
      <c r="C557" s="889"/>
      <c r="D557" s="889">
        <v>357.24900000000002</v>
      </c>
      <c r="E557" s="1505">
        <f>D557+D559+D561</f>
        <v>1117.048</v>
      </c>
      <c r="F557" s="924"/>
      <c r="G557" s="889"/>
      <c r="H557" s="889"/>
      <c r="I557" s="901"/>
      <c r="J557" s="904"/>
      <c r="K557" s="889"/>
      <c r="L557" s="911"/>
      <c r="M557" s="904"/>
      <c r="N557" s="904"/>
      <c r="O557" s="904"/>
      <c r="P557" s="904"/>
      <c r="Q557" s="904"/>
      <c r="R557" s="904"/>
      <c r="S557" s="904"/>
      <c r="T557" s="904"/>
      <c r="U557" s="912">
        <v>357.24900000000002</v>
      </c>
      <c r="V557" s="1505">
        <f>U557+U559+U561</f>
        <v>1117.048</v>
      </c>
      <c r="W557" s="912"/>
      <c r="X557" s="924"/>
      <c r="Y557" s="889"/>
      <c r="Z557" s="889"/>
      <c r="AA557" s="890"/>
    </row>
    <row r="558" spans="1:27">
      <c r="A558" s="927">
        <f>A556+1</f>
        <v>277</v>
      </c>
      <c r="B558" s="55" t="s">
        <v>2596</v>
      </c>
      <c r="C558" s="55" t="s">
        <v>76</v>
      </c>
      <c r="D558" s="836"/>
      <c r="E558" s="1505"/>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505"/>
      <c r="W558" s="912">
        <v>231.64500000000001</v>
      </c>
      <c r="X558" s="829"/>
      <c r="Y558" s="836">
        <v>539434.77899999998</v>
      </c>
      <c r="Z558" s="836">
        <v>3491300.0389999999</v>
      </c>
      <c r="AA558" s="836"/>
    </row>
    <row r="559" spans="1:27">
      <c r="A559" s="904"/>
      <c r="B559" s="889"/>
      <c r="C559" s="889"/>
      <c r="D559" s="889">
        <v>353.03199999999998</v>
      </c>
      <c r="E559" s="1505"/>
      <c r="F559" s="924"/>
      <c r="G559" s="889"/>
      <c r="H559" s="889"/>
      <c r="I559" s="901"/>
      <c r="J559" s="904"/>
      <c r="K559" s="889"/>
      <c r="L559" s="911"/>
      <c r="M559" s="904"/>
      <c r="N559" s="904"/>
      <c r="O559" s="904"/>
      <c r="P559" s="904"/>
      <c r="Q559" s="904"/>
      <c r="R559" s="904"/>
      <c r="S559" s="904"/>
      <c r="T559" s="904"/>
      <c r="U559" s="912">
        <v>353.03199999999998</v>
      </c>
      <c r="V559" s="1505"/>
      <c r="W559" s="912"/>
      <c r="X559" s="924"/>
      <c r="Y559" s="889"/>
      <c r="Z559" s="889"/>
      <c r="AA559" s="890" t="s">
        <v>2614</v>
      </c>
    </row>
    <row r="560" spans="1:27">
      <c r="A560" s="927">
        <f>A558+1</f>
        <v>278</v>
      </c>
      <c r="B560" s="833" t="s">
        <v>2597</v>
      </c>
      <c r="C560" s="833" t="s">
        <v>62</v>
      </c>
      <c r="D560" s="836"/>
      <c r="E560" s="1505"/>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505"/>
      <c r="W560" s="912">
        <v>231.55600000000001</v>
      </c>
      <c r="X560" s="829"/>
      <c r="Y560" s="836">
        <v>539363.83499999996</v>
      </c>
      <c r="Z560" s="836">
        <v>3490954.2089999998</v>
      </c>
      <c r="AA560" s="836"/>
    </row>
    <row r="561" spans="1:27">
      <c r="A561" s="904"/>
      <c r="B561" s="889"/>
      <c r="C561" s="889"/>
      <c r="D561" s="889">
        <v>406.767</v>
      </c>
      <c r="E561" s="1505"/>
      <c r="F561" s="832"/>
      <c r="G561" s="889"/>
      <c r="H561" s="889"/>
      <c r="I561" s="901"/>
      <c r="J561" s="904"/>
      <c r="K561" s="889"/>
      <c r="L561" s="911"/>
      <c r="M561" s="904"/>
      <c r="N561" s="904"/>
      <c r="O561" s="904"/>
      <c r="P561" s="904"/>
      <c r="Q561" s="904"/>
      <c r="R561" s="904"/>
      <c r="S561" s="904"/>
      <c r="T561" s="904"/>
      <c r="U561" s="912">
        <v>406.767</v>
      </c>
      <c r="V561" s="1505"/>
      <c r="W561" s="912"/>
      <c r="X561" s="832"/>
      <c r="Y561" s="889"/>
      <c r="Z561" s="889"/>
      <c r="AA561" s="890" t="s">
        <v>2565</v>
      </c>
    </row>
    <row r="562" spans="1:27">
      <c r="A562" s="927">
        <f>A560+1</f>
        <v>279</v>
      </c>
      <c r="B562" s="833" t="s">
        <v>2598</v>
      </c>
      <c r="C562" s="833" t="s">
        <v>1319</v>
      </c>
      <c r="D562" s="836"/>
      <c r="E562" s="1505"/>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505"/>
      <c r="W562" s="912">
        <v>231.49100000000001</v>
      </c>
      <c r="X562" s="832" t="s">
        <v>2615</v>
      </c>
      <c r="Y562" s="836">
        <v>539282.09199999995</v>
      </c>
      <c r="Z562" s="836">
        <v>3490555.74</v>
      </c>
      <c r="AA562" s="837"/>
    </row>
    <row r="563" spans="1:27">
      <c r="A563" s="904"/>
      <c r="B563" s="889"/>
      <c r="C563" s="889"/>
      <c r="D563" s="889">
        <v>392.39400000000001</v>
      </c>
      <c r="E563" s="1505">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505">
        <f>U563+U565+U567+U569+U571</f>
        <v>1861.6020000000001</v>
      </c>
      <c r="W563" s="912"/>
      <c r="X563" s="832"/>
      <c r="Y563" s="889"/>
      <c r="Z563" s="889"/>
      <c r="AA563" s="890" t="s">
        <v>2616</v>
      </c>
    </row>
    <row r="564" spans="1:27">
      <c r="A564" s="927">
        <f>A562+1</f>
        <v>280</v>
      </c>
      <c r="B564" s="55" t="s">
        <v>2600</v>
      </c>
      <c r="C564" s="55" t="s">
        <v>62</v>
      </c>
      <c r="D564" s="836"/>
      <c r="E564" s="1505"/>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505"/>
      <c r="W564" s="912">
        <v>231.32400000000001</v>
      </c>
      <c r="X564" s="829"/>
      <c r="Y564" s="836">
        <v>539466.61699999997</v>
      </c>
      <c r="Z564" s="836">
        <v>3490209.44</v>
      </c>
      <c r="AA564" s="836"/>
    </row>
    <row r="565" spans="1:27">
      <c r="A565" s="904"/>
      <c r="B565" s="889"/>
      <c r="C565" s="889"/>
      <c r="D565" s="889">
        <v>408.83499999999998</v>
      </c>
      <c r="E565" s="1505"/>
      <c r="F565" s="832"/>
      <c r="G565" s="889"/>
      <c r="H565" s="889"/>
      <c r="I565" s="901"/>
      <c r="J565" s="904"/>
      <c r="K565" s="889"/>
      <c r="L565" s="911"/>
      <c r="M565" s="904"/>
      <c r="N565" s="904"/>
      <c r="O565" s="904"/>
      <c r="P565" s="904"/>
      <c r="Q565" s="904"/>
      <c r="R565" s="904"/>
      <c r="S565" s="904"/>
      <c r="T565" s="904"/>
      <c r="U565" s="912">
        <v>408.83499999999998</v>
      </c>
      <c r="V565" s="1505"/>
      <c r="W565" s="912"/>
      <c r="X565" s="832"/>
      <c r="Y565" s="889"/>
      <c r="Z565" s="889"/>
      <c r="AA565" s="890" t="s">
        <v>2498</v>
      </c>
    </row>
    <row r="566" spans="1:27">
      <c r="A566" s="927">
        <f>A564+1</f>
        <v>281</v>
      </c>
      <c r="B566" s="833" t="s">
        <v>2601</v>
      </c>
      <c r="C566" s="833" t="s">
        <v>76</v>
      </c>
      <c r="D566" s="836"/>
      <c r="E566" s="1505"/>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505"/>
      <c r="W566" s="912">
        <v>230.851</v>
      </c>
      <c r="X566" s="829"/>
      <c r="Y566" s="836">
        <v>538658.87399999995</v>
      </c>
      <c r="Z566" s="836">
        <v>3489848.6310000001</v>
      </c>
      <c r="AA566" s="836"/>
    </row>
    <row r="567" spans="1:27">
      <c r="A567" s="904"/>
      <c r="B567" s="889"/>
      <c r="C567" s="889"/>
      <c r="D567" s="889">
        <v>343.09100000000001</v>
      </c>
      <c r="E567" s="1505"/>
      <c r="F567" s="832"/>
      <c r="G567" s="889"/>
      <c r="H567" s="889"/>
      <c r="I567" s="901"/>
      <c r="J567" s="904"/>
      <c r="K567" s="889"/>
      <c r="L567" s="911"/>
      <c r="M567" s="904"/>
      <c r="N567" s="904"/>
      <c r="O567" s="904"/>
      <c r="P567" s="904"/>
      <c r="Q567" s="904"/>
      <c r="R567" s="904"/>
      <c r="S567" s="904"/>
      <c r="T567" s="904"/>
      <c r="U567" s="912">
        <v>333.09100000000001</v>
      </c>
      <c r="V567" s="1505"/>
      <c r="W567" s="912"/>
      <c r="X567" s="832"/>
      <c r="Y567" s="889"/>
      <c r="Z567" s="889"/>
      <c r="AA567" s="835" t="s">
        <v>2617</v>
      </c>
    </row>
    <row r="568" spans="1:27" ht="29">
      <c r="A568" s="927">
        <f>A566+1</f>
        <v>282</v>
      </c>
      <c r="B568" s="833" t="s">
        <v>2602</v>
      </c>
      <c r="C568" s="833" t="s">
        <v>76</v>
      </c>
      <c r="D568" s="836"/>
      <c r="E568" s="1505"/>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505"/>
      <c r="W568" s="912">
        <v>230.40700000000001</v>
      </c>
      <c r="X568" s="832"/>
      <c r="Y568" s="931">
        <v>539815.51199999999</v>
      </c>
      <c r="Z568" s="931">
        <v>3489554.6680000001</v>
      </c>
      <c r="AA568" s="846" t="s">
        <v>2618</v>
      </c>
    </row>
    <row r="569" spans="1:27">
      <c r="A569" s="904"/>
      <c r="B569" s="889"/>
      <c r="C569" s="889"/>
      <c r="D569" s="889">
        <v>333.68299999999999</v>
      </c>
      <c r="E569" s="1505"/>
      <c r="F569" s="832"/>
      <c r="G569" s="889"/>
      <c r="H569" s="889"/>
      <c r="I569" s="901"/>
      <c r="J569" s="904"/>
      <c r="K569" s="889"/>
      <c r="L569" s="911"/>
      <c r="M569" s="904"/>
      <c r="N569" s="904"/>
      <c r="O569" s="904"/>
      <c r="P569" s="904"/>
      <c r="Q569" s="904"/>
      <c r="R569" s="904"/>
      <c r="S569" s="904"/>
      <c r="T569" s="904"/>
      <c r="U569" s="912">
        <v>343.68299999999999</v>
      </c>
      <c r="V569" s="1505"/>
      <c r="W569" s="912"/>
      <c r="X569" s="832"/>
      <c r="Y569" s="889"/>
      <c r="Z569" s="889"/>
      <c r="AA569" s="835" t="s">
        <v>2619</v>
      </c>
    </row>
    <row r="570" spans="1:27">
      <c r="A570" s="927">
        <f>A568+1</f>
        <v>283</v>
      </c>
      <c r="B570" s="833" t="s">
        <v>2603</v>
      </c>
      <c r="C570" s="833" t="s">
        <v>76</v>
      </c>
      <c r="D570" s="836"/>
      <c r="E570" s="1505"/>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505"/>
      <c r="W570" s="912">
        <v>230.11500000000001</v>
      </c>
      <c r="X570" s="832"/>
      <c r="Y570" s="836">
        <v>539977.13100000005</v>
      </c>
      <c r="Z570" s="836">
        <v>3489251.3569999998</v>
      </c>
      <c r="AA570" s="835"/>
    </row>
    <row r="571" spans="1:27">
      <c r="A571" s="904"/>
      <c r="B571" s="889"/>
      <c r="C571" s="889"/>
      <c r="D571" s="889">
        <v>383.59899999999999</v>
      </c>
      <c r="E571" s="1505"/>
      <c r="F571" s="832"/>
      <c r="G571" s="889"/>
      <c r="H571" s="889"/>
      <c r="I571" s="901"/>
      <c r="J571" s="904"/>
      <c r="K571" s="889"/>
      <c r="L571" s="911"/>
      <c r="M571" s="904"/>
      <c r="N571" s="904"/>
      <c r="O571" s="904"/>
      <c r="P571" s="904"/>
      <c r="Q571" s="904"/>
      <c r="R571" s="904"/>
      <c r="S571" s="904"/>
      <c r="T571" s="904"/>
      <c r="U571" s="912">
        <v>383.59899999999999</v>
      </c>
      <c r="V571" s="1505"/>
      <c r="W571" s="912"/>
      <c r="X571" s="832"/>
      <c r="Y571" s="889"/>
      <c r="Z571" s="889"/>
      <c r="AA571" s="835"/>
    </row>
    <row r="572" spans="1:27">
      <c r="A572" s="927">
        <f>A570+1</f>
        <v>284</v>
      </c>
      <c r="B572" s="833" t="s">
        <v>2604</v>
      </c>
      <c r="C572" s="833" t="s">
        <v>1277</v>
      </c>
      <c r="D572" s="836"/>
      <c r="E572" s="1505"/>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505"/>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502" t="s">
        <v>1917</v>
      </c>
      <c r="B3" s="1502"/>
      <c r="C3" s="1502"/>
      <c r="D3" s="1502"/>
      <c r="E3" s="1502"/>
      <c r="F3" s="1502"/>
      <c r="G3" s="1502"/>
      <c r="H3" s="1502"/>
      <c r="I3" s="901"/>
      <c r="J3" s="1502" t="s">
        <v>1918</v>
      </c>
      <c r="K3" s="1502"/>
      <c r="L3" s="1502"/>
      <c r="M3" s="1502"/>
      <c r="N3" s="1502"/>
      <c r="O3" s="1502"/>
      <c r="P3" s="1502"/>
      <c r="Q3" s="1502"/>
      <c r="R3" s="1502"/>
      <c r="S3" s="1502"/>
      <c r="T3" s="1502"/>
      <c r="U3" s="1502"/>
      <c r="V3" s="1502"/>
      <c r="W3" s="1502"/>
      <c r="X3" s="1502"/>
      <c r="Y3" s="1502"/>
      <c r="Z3" s="1502"/>
      <c r="AA3" s="1502"/>
    </row>
    <row r="4" spans="1:27" s="790" customFormat="1" ht="20" customHeight="1">
      <c r="A4" s="1498" t="s">
        <v>1919</v>
      </c>
      <c r="B4" s="1498" t="s">
        <v>1920</v>
      </c>
      <c r="C4" s="1498" t="s">
        <v>1921</v>
      </c>
      <c r="D4" s="1498" t="s">
        <v>1922</v>
      </c>
      <c r="E4" s="1498" t="s">
        <v>1923</v>
      </c>
      <c r="F4" s="1498" t="s">
        <v>1924</v>
      </c>
      <c r="G4" s="1498" t="s">
        <v>1925</v>
      </c>
      <c r="H4" s="1498"/>
      <c r="I4" s="901"/>
      <c r="J4" s="1498" t="s">
        <v>1919</v>
      </c>
      <c r="K4" s="1498" t="s">
        <v>1920</v>
      </c>
      <c r="L4" s="1498" t="s">
        <v>1921</v>
      </c>
      <c r="M4" s="1498" t="s">
        <v>1000</v>
      </c>
      <c r="N4" s="1498"/>
      <c r="O4" s="1498"/>
      <c r="P4" s="1498"/>
      <c r="Q4" s="1498" t="s">
        <v>1926</v>
      </c>
      <c r="R4" s="1498"/>
      <c r="S4" s="1498"/>
      <c r="T4" s="1498"/>
      <c r="U4" s="1499" t="s">
        <v>1922</v>
      </c>
      <c r="V4" s="1499" t="s">
        <v>1923</v>
      </c>
      <c r="W4" s="1503" t="s">
        <v>1927</v>
      </c>
      <c r="X4" s="1498" t="s">
        <v>1924</v>
      </c>
      <c r="Y4" s="1498" t="s">
        <v>1925</v>
      </c>
      <c r="Z4" s="1498"/>
      <c r="AA4" s="1498" t="s">
        <v>1928</v>
      </c>
    </row>
    <row r="5" spans="1:27" s="790" customFormat="1" ht="12" customHeight="1">
      <c r="A5" s="1498"/>
      <c r="B5" s="1498"/>
      <c r="C5" s="1498"/>
      <c r="D5" s="1498"/>
      <c r="E5" s="1498"/>
      <c r="F5" s="1498"/>
      <c r="G5" s="791" t="s">
        <v>1929</v>
      </c>
      <c r="H5" s="791" t="s">
        <v>1930</v>
      </c>
      <c r="I5" s="901"/>
      <c r="J5" s="1498"/>
      <c r="K5" s="1498"/>
      <c r="L5" s="1498"/>
      <c r="M5" s="789" t="s">
        <v>1931</v>
      </c>
      <c r="N5" s="789" t="s">
        <v>1932</v>
      </c>
      <c r="O5" s="789" t="s">
        <v>1933</v>
      </c>
      <c r="P5" s="789" t="s">
        <v>1934</v>
      </c>
      <c r="Q5" s="789" t="s">
        <v>1931</v>
      </c>
      <c r="R5" s="789" t="s">
        <v>1932</v>
      </c>
      <c r="S5" s="789" t="s">
        <v>1933</v>
      </c>
      <c r="T5" s="789" t="s">
        <v>1934</v>
      </c>
      <c r="U5" s="1499"/>
      <c r="V5" s="1499"/>
      <c r="W5" s="1503"/>
      <c r="X5" s="1498"/>
      <c r="Y5" s="791" t="s">
        <v>1929</v>
      </c>
      <c r="Z5" s="791" t="s">
        <v>1930</v>
      </c>
      <c r="AA5" s="1498"/>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110"/>
  <sheetViews>
    <sheetView zoomScale="90" zoomScaleNormal="90" workbookViewId="0">
      <pane ySplit="6" topLeftCell="A106" activePane="bottomLeft" state="frozen"/>
      <selection activeCell="H9" sqref="H9"/>
      <selection pane="bottomLeft" activeCell="C109" sqref="C10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46161</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3" t="s">
        <v>1783</v>
      </c>
      <c r="B5" s="1513" t="s">
        <v>998</v>
      </c>
      <c r="C5" s="1513" t="s">
        <v>44</v>
      </c>
      <c r="D5" s="1513" t="s">
        <v>45</v>
      </c>
      <c r="E5" s="1513" t="s">
        <v>1762</v>
      </c>
      <c r="F5" s="1513" t="s">
        <v>1441</v>
      </c>
      <c r="G5" s="1515" t="s">
        <v>28</v>
      </c>
      <c r="H5" s="1516"/>
      <c r="I5" s="1516"/>
      <c r="J5" s="1516"/>
      <c r="K5" s="1516"/>
      <c r="L5" s="1517"/>
      <c r="M5" s="1513" t="s">
        <v>609</v>
      </c>
      <c r="N5" s="659" t="s">
        <v>3277</v>
      </c>
      <c r="O5" s="659" t="s">
        <v>1763</v>
      </c>
      <c r="P5" s="660" t="s">
        <v>1764</v>
      </c>
      <c r="Q5" s="660" t="s">
        <v>1765</v>
      </c>
    </row>
    <row r="6" spans="1:17" s="661" customFormat="1" ht="17.5" customHeight="1">
      <c r="A6" s="1514"/>
      <c r="B6" s="1514"/>
      <c r="C6" s="1514"/>
      <c r="D6" s="1514"/>
      <c r="E6" s="1514"/>
      <c r="F6" s="1514"/>
      <c r="G6" s="659" t="s">
        <v>1416</v>
      </c>
      <c r="H6" s="659" t="s">
        <v>2415</v>
      </c>
      <c r="I6" s="659" t="s">
        <v>2389</v>
      </c>
      <c r="J6" s="659" t="s">
        <v>2416</v>
      </c>
      <c r="K6" s="659" t="s">
        <v>2407</v>
      </c>
      <c r="L6" s="959" t="s">
        <v>2417</v>
      </c>
      <c r="M6" s="1514"/>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3335</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11">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12"/>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3294</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3"/>
    </row>
    <row r="57" spans="1:17" ht="36" customHeight="1">
      <c r="A57" s="750">
        <f t="shared" si="3"/>
        <v>51</v>
      </c>
      <c r="B57" s="751" t="s">
        <v>770</v>
      </c>
      <c r="C57" s="750" t="s">
        <v>76</v>
      </c>
      <c r="D57" s="750" t="s">
        <v>3618</v>
      </c>
      <c r="E57" s="752"/>
      <c r="F57" s="752">
        <v>46031</v>
      </c>
      <c r="G57" s="752">
        <v>46148</v>
      </c>
      <c r="H57" s="752">
        <v>46149</v>
      </c>
      <c r="I57" s="752">
        <v>46149</v>
      </c>
      <c r="J57" s="752">
        <v>46149</v>
      </c>
      <c r="K57" s="752">
        <v>46149</v>
      </c>
      <c r="L57" s="752">
        <v>46149</v>
      </c>
      <c r="M57" s="955"/>
      <c r="N57" s="955" t="s">
        <v>631</v>
      </c>
      <c r="O57" s="1310" t="s">
        <v>3595</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3295</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3"/>
    </row>
    <row r="64" spans="1:17" ht="36" customHeight="1">
      <c r="A64" s="750">
        <f t="shared" ref="A64:A110"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3343</v>
      </c>
      <c r="E68" s="752"/>
      <c r="F68" s="752">
        <v>46056</v>
      </c>
      <c r="G68" s="752">
        <v>46070</v>
      </c>
      <c r="H68" s="752">
        <v>46071</v>
      </c>
      <c r="I68" s="752">
        <v>46071</v>
      </c>
      <c r="J68" s="752">
        <v>46071</v>
      </c>
      <c r="K68" s="752">
        <v>46073</v>
      </c>
      <c r="L68" s="752">
        <v>46073</v>
      </c>
      <c r="M68" s="955"/>
      <c r="N68" s="955" t="s">
        <v>631</v>
      </c>
      <c r="O68" s="1045" t="s">
        <v>3251</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c r="I70" s="1031"/>
      <c r="J70" s="1031"/>
      <c r="K70" s="1031"/>
      <c r="L70" s="1031"/>
      <c r="M70" s="815"/>
      <c r="N70" s="939" t="s">
        <v>22</v>
      </c>
      <c r="O70" s="1062" t="s">
        <v>2207</v>
      </c>
      <c r="P70" s="939">
        <v>8</v>
      </c>
      <c r="Q70" s="1303" t="s">
        <v>3657</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3327</v>
      </c>
      <c r="E74" s="1065"/>
      <c r="F74" s="1065">
        <v>46066</v>
      </c>
      <c r="G74" s="1065">
        <v>46086</v>
      </c>
      <c r="H74" s="1065">
        <v>46088</v>
      </c>
      <c r="I74" s="1065">
        <v>46088</v>
      </c>
      <c r="J74" s="1065">
        <v>46088</v>
      </c>
      <c r="K74" s="1065">
        <v>46088</v>
      </c>
      <c r="L74" s="1065">
        <v>46088</v>
      </c>
      <c r="M74" s="1079">
        <v>46094</v>
      </c>
      <c r="N74" s="1066" t="s">
        <v>631</v>
      </c>
      <c r="O74" s="1076" t="s">
        <v>3173</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3295</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3327</v>
      </c>
      <c r="E79" s="1065"/>
      <c r="F79" s="1065">
        <v>46082</v>
      </c>
      <c r="G79" s="1065">
        <v>46086</v>
      </c>
      <c r="H79" s="1065">
        <v>46087</v>
      </c>
      <c r="I79" s="1065">
        <v>46087</v>
      </c>
      <c r="J79" s="1065">
        <v>46087</v>
      </c>
      <c r="K79" s="1065">
        <v>46087</v>
      </c>
      <c r="L79" s="1065">
        <v>46087</v>
      </c>
      <c r="M79" s="1079">
        <v>46099</v>
      </c>
      <c r="N79" s="1066" t="s">
        <v>631</v>
      </c>
      <c r="O79" s="1076" t="s">
        <v>3295</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1028">
        <f t="shared" si="4"/>
        <v>76</v>
      </c>
      <c r="B82" s="1029" t="s">
        <v>1659</v>
      </c>
      <c r="C82" s="1028" t="s">
        <v>53</v>
      </c>
      <c r="D82" s="1028" t="s">
        <v>3367</v>
      </c>
      <c r="E82" s="1031"/>
      <c r="F82" s="1031">
        <v>46086</v>
      </c>
      <c r="G82" s="1031"/>
      <c r="H82" s="1031"/>
      <c r="I82" s="1031"/>
      <c r="J82" s="1031"/>
      <c r="K82" s="1031"/>
      <c r="L82" s="1031"/>
      <c r="M82" s="815"/>
      <c r="N82" s="939"/>
      <c r="O82" s="1062" t="s">
        <v>3597</v>
      </c>
      <c r="P82" s="939">
        <v>10</v>
      </c>
      <c r="Q82" s="1303" t="s">
        <v>3658</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3"/>
    </row>
    <row r="84" spans="1:17" ht="36" customHeight="1">
      <c r="A84" s="750">
        <f t="shared" si="4"/>
        <v>78</v>
      </c>
      <c r="B84" s="751" t="s">
        <v>719</v>
      </c>
      <c r="C84" s="750" t="s">
        <v>76</v>
      </c>
      <c r="D84" s="750" t="s">
        <v>3328</v>
      </c>
      <c r="E84" s="752"/>
      <c r="F84" s="752">
        <v>46089</v>
      </c>
      <c r="G84" s="752">
        <v>46101</v>
      </c>
      <c r="H84" s="752">
        <v>46102</v>
      </c>
      <c r="I84" s="752">
        <v>46102</v>
      </c>
      <c r="J84" s="752">
        <v>46102</v>
      </c>
      <c r="K84" s="752">
        <v>46102</v>
      </c>
      <c r="L84" s="752">
        <v>46102</v>
      </c>
      <c r="M84" s="1019">
        <v>46104</v>
      </c>
      <c r="N84" s="955" t="s">
        <v>631</v>
      </c>
      <c r="O84" s="1045" t="s">
        <v>3145</v>
      </c>
      <c r="P84" s="955">
        <v>16</v>
      </c>
      <c r="Q84" s="1093"/>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3"/>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1019">
        <v>46143</v>
      </c>
      <c r="N86" s="955" t="s">
        <v>631</v>
      </c>
      <c r="O86" s="1045" t="s">
        <v>3251</v>
      </c>
      <c r="P86" s="955">
        <v>10</v>
      </c>
      <c r="Q86" s="1093"/>
    </row>
    <row r="87" spans="1:17" ht="36" customHeight="1">
      <c r="A87" s="750">
        <f t="shared" si="4"/>
        <v>81</v>
      </c>
      <c r="B87" s="751" t="s">
        <v>777</v>
      </c>
      <c r="C87" s="750" t="s">
        <v>76</v>
      </c>
      <c r="D87" s="750" t="s">
        <v>3328</v>
      </c>
      <c r="E87" s="752"/>
      <c r="F87" s="752">
        <v>46094</v>
      </c>
      <c r="G87" s="752">
        <v>46108</v>
      </c>
      <c r="H87" s="752">
        <v>46109</v>
      </c>
      <c r="I87" s="752">
        <v>46109</v>
      </c>
      <c r="J87" s="752">
        <v>46109</v>
      </c>
      <c r="K87" s="752">
        <v>46109</v>
      </c>
      <c r="L87" s="752">
        <v>46109</v>
      </c>
      <c r="M87" s="1019">
        <v>46111</v>
      </c>
      <c r="N87" s="955" t="s">
        <v>631</v>
      </c>
      <c r="O87" s="1045" t="s">
        <v>3133</v>
      </c>
      <c r="P87" s="955">
        <v>12</v>
      </c>
      <c r="Q87" s="1093"/>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1019">
        <v>46144</v>
      </c>
      <c r="N88" s="955" t="s">
        <v>631</v>
      </c>
      <c r="O88" s="1045" t="s">
        <v>3173</v>
      </c>
      <c r="P88" s="955">
        <v>10</v>
      </c>
      <c r="Q88" s="1093"/>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3387</v>
      </c>
      <c r="P89" s="955">
        <v>8</v>
      </c>
      <c r="Q89" s="1093"/>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3"/>
    </row>
    <row r="91" spans="1:17" ht="36" customHeight="1">
      <c r="A91" s="750">
        <f t="shared" si="4"/>
        <v>85</v>
      </c>
      <c r="B91" s="751" t="s">
        <v>562</v>
      </c>
      <c r="C91" s="955" t="s">
        <v>3439</v>
      </c>
      <c r="D91" s="750" t="s">
        <v>2760</v>
      </c>
      <c r="E91" s="752"/>
      <c r="F91" s="752">
        <v>46107</v>
      </c>
      <c r="G91" s="752">
        <v>46116</v>
      </c>
      <c r="H91" s="752">
        <v>46117</v>
      </c>
      <c r="I91" s="752">
        <v>46117</v>
      </c>
      <c r="J91" s="752">
        <v>46117</v>
      </c>
      <c r="K91" s="752">
        <v>46117</v>
      </c>
      <c r="L91" s="752">
        <v>46117</v>
      </c>
      <c r="M91" s="1019">
        <v>46144</v>
      </c>
      <c r="N91" s="955" t="s">
        <v>631</v>
      </c>
      <c r="O91" s="1045" t="s">
        <v>3292</v>
      </c>
      <c r="P91" s="955">
        <v>14</v>
      </c>
      <c r="Q91" s="1093"/>
    </row>
    <row r="92" spans="1:17" ht="36" customHeight="1">
      <c r="A92" s="750">
        <f t="shared" si="4"/>
        <v>86</v>
      </c>
      <c r="B92" s="751" t="s">
        <v>3105</v>
      </c>
      <c r="C92" s="955" t="s">
        <v>1269</v>
      </c>
      <c r="D92" s="750" t="s">
        <v>3327</v>
      </c>
      <c r="E92" s="752"/>
      <c r="F92" s="752">
        <v>46130</v>
      </c>
      <c r="G92" s="752">
        <v>46136</v>
      </c>
      <c r="H92" s="752">
        <v>46137</v>
      </c>
      <c r="I92" s="752">
        <v>46137</v>
      </c>
      <c r="J92" s="752">
        <v>46137</v>
      </c>
      <c r="K92" s="752">
        <v>46138</v>
      </c>
      <c r="L92" s="752">
        <v>46138</v>
      </c>
      <c r="M92" s="1019">
        <v>46144</v>
      </c>
      <c r="N92" s="955" t="s">
        <v>631</v>
      </c>
      <c r="O92" s="1045" t="s">
        <v>3292</v>
      </c>
      <c r="P92" s="955">
        <v>12</v>
      </c>
      <c r="Q92" s="1093"/>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1019">
        <v>46147</v>
      </c>
      <c r="N93" s="955" t="s">
        <v>631</v>
      </c>
      <c r="O93" s="1045" t="s">
        <v>3451</v>
      </c>
      <c r="P93" s="955">
        <v>10</v>
      </c>
      <c r="Q93" s="1093"/>
    </row>
    <row r="94" spans="1:17" ht="36" customHeight="1">
      <c r="A94" s="750">
        <f t="shared" si="4"/>
        <v>88</v>
      </c>
      <c r="B94" s="751" t="s">
        <v>3063</v>
      </c>
      <c r="C94" s="955" t="s">
        <v>2024</v>
      </c>
      <c r="D94" s="750" t="s">
        <v>1766</v>
      </c>
      <c r="E94" s="752"/>
      <c r="F94" s="752">
        <v>46113</v>
      </c>
      <c r="G94" s="752">
        <v>46128</v>
      </c>
      <c r="H94" s="752">
        <v>46133</v>
      </c>
      <c r="I94" s="752">
        <v>46137</v>
      </c>
      <c r="J94" s="752">
        <v>46141</v>
      </c>
      <c r="K94" s="752">
        <v>46141</v>
      </c>
      <c r="L94" s="752">
        <v>46141</v>
      </c>
      <c r="M94" s="955"/>
      <c r="N94" s="955" t="s">
        <v>631</v>
      </c>
      <c r="O94" s="1045" t="s">
        <v>3173</v>
      </c>
      <c r="P94" s="955">
        <v>10</v>
      </c>
      <c r="Q94" s="1093"/>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1019">
        <v>46143</v>
      </c>
      <c r="N95" s="955" t="s">
        <v>631</v>
      </c>
      <c r="O95" s="1045" t="s">
        <v>3145</v>
      </c>
      <c r="P95" s="955">
        <v>14</v>
      </c>
      <c r="Q95" s="1093"/>
    </row>
    <row r="96" spans="1:17" ht="36" customHeight="1">
      <c r="A96" s="750">
        <f t="shared" si="4"/>
        <v>90</v>
      </c>
      <c r="B96" s="751" t="s">
        <v>3471</v>
      </c>
      <c r="C96" s="955" t="s">
        <v>1319</v>
      </c>
      <c r="D96" s="750" t="s">
        <v>92</v>
      </c>
      <c r="E96" s="752"/>
      <c r="F96" s="752">
        <v>46121</v>
      </c>
      <c r="G96" s="752">
        <v>46129</v>
      </c>
      <c r="H96" s="752">
        <v>46130</v>
      </c>
      <c r="I96" s="752">
        <v>46130</v>
      </c>
      <c r="J96" s="752">
        <v>46130</v>
      </c>
      <c r="K96" s="752">
        <v>46130</v>
      </c>
      <c r="L96" s="752">
        <v>46130</v>
      </c>
      <c r="M96" s="1019">
        <v>46143</v>
      </c>
      <c r="N96" s="955" t="s">
        <v>631</v>
      </c>
      <c r="O96" s="1045" t="s">
        <v>3457</v>
      </c>
      <c r="P96" s="955">
        <v>12</v>
      </c>
      <c r="Q96" s="1093"/>
    </row>
    <row r="97" spans="1:17" ht="36" customHeight="1">
      <c r="A97" s="750">
        <f t="shared" si="4"/>
        <v>91</v>
      </c>
      <c r="B97" s="751" t="s">
        <v>3062</v>
      </c>
      <c r="C97" s="955" t="s">
        <v>2233</v>
      </c>
      <c r="D97" s="750" t="s">
        <v>1766</v>
      </c>
      <c r="E97" s="752"/>
      <c r="F97" s="752">
        <v>46123</v>
      </c>
      <c r="G97" s="752">
        <v>46141</v>
      </c>
      <c r="H97" s="752">
        <v>46142</v>
      </c>
      <c r="I97" s="752">
        <v>46142</v>
      </c>
      <c r="J97" s="752">
        <v>46142</v>
      </c>
      <c r="K97" s="752">
        <v>46142</v>
      </c>
      <c r="L97" s="752">
        <v>46142</v>
      </c>
      <c r="M97" s="955"/>
      <c r="N97" s="955" t="s">
        <v>631</v>
      </c>
      <c r="O97" s="1045" t="s">
        <v>2864</v>
      </c>
      <c r="P97" s="955">
        <v>10</v>
      </c>
      <c r="Q97" s="1093"/>
    </row>
    <row r="98" spans="1:17" ht="36" customHeight="1">
      <c r="A98" s="750">
        <f t="shared" si="4"/>
        <v>92</v>
      </c>
      <c r="B98" s="751" t="s">
        <v>3099</v>
      </c>
      <c r="C98" s="955" t="s">
        <v>2024</v>
      </c>
      <c r="D98" s="750" t="s">
        <v>2760</v>
      </c>
      <c r="E98" s="752"/>
      <c r="F98" s="752">
        <v>46130</v>
      </c>
      <c r="G98" s="752">
        <v>46141</v>
      </c>
      <c r="H98" s="752">
        <v>46142</v>
      </c>
      <c r="I98" s="752">
        <v>46142</v>
      </c>
      <c r="J98" s="752">
        <v>46142</v>
      </c>
      <c r="K98" s="752">
        <v>46142</v>
      </c>
      <c r="L98" s="752">
        <v>46142</v>
      </c>
      <c r="M98" s="1019">
        <v>46148</v>
      </c>
      <c r="N98" s="955" t="s">
        <v>631</v>
      </c>
      <c r="O98" s="1045" t="s">
        <v>3451</v>
      </c>
      <c r="P98" s="955">
        <v>10</v>
      </c>
      <c r="Q98" s="1093"/>
    </row>
    <row r="99" spans="1:17" ht="36" customHeight="1">
      <c r="A99" s="750">
        <f t="shared" si="4"/>
        <v>93</v>
      </c>
      <c r="B99" s="751" t="s">
        <v>974</v>
      </c>
      <c r="C99" s="955" t="s">
        <v>62</v>
      </c>
      <c r="D99" s="750" t="s">
        <v>897</v>
      </c>
      <c r="E99" s="752"/>
      <c r="F99" s="752">
        <v>46136</v>
      </c>
      <c r="G99" s="752">
        <v>46140</v>
      </c>
      <c r="H99" s="752">
        <v>46141</v>
      </c>
      <c r="I99" s="752">
        <v>46141</v>
      </c>
      <c r="J99" s="752">
        <v>46141</v>
      </c>
      <c r="K99" s="752">
        <v>46141</v>
      </c>
      <c r="L99" s="752">
        <v>46141</v>
      </c>
      <c r="M99" s="1019">
        <v>46145</v>
      </c>
      <c r="N99" s="955" t="s">
        <v>631</v>
      </c>
      <c r="O99" s="1045" t="s">
        <v>3457</v>
      </c>
      <c r="P99" s="955">
        <v>12</v>
      </c>
      <c r="Q99" s="1093"/>
    </row>
    <row r="100" spans="1:17" ht="36" customHeight="1">
      <c r="A100" s="750">
        <f>A99+1</f>
        <v>94</v>
      </c>
      <c r="B100" s="751" t="s">
        <v>3096</v>
      </c>
      <c r="C100" s="955" t="s">
        <v>1269</v>
      </c>
      <c r="D100" s="750" t="s">
        <v>2760</v>
      </c>
      <c r="E100" s="752"/>
      <c r="F100" s="752">
        <v>46145</v>
      </c>
      <c r="G100" s="752">
        <v>46155</v>
      </c>
      <c r="H100" s="752">
        <v>46156</v>
      </c>
      <c r="I100" s="752">
        <v>46156</v>
      </c>
      <c r="J100" s="752">
        <v>46156</v>
      </c>
      <c r="K100" s="752">
        <v>46156</v>
      </c>
      <c r="L100" s="752">
        <v>46156</v>
      </c>
      <c r="M100" s="955"/>
      <c r="N100" s="955" t="s">
        <v>631</v>
      </c>
      <c r="O100" s="1045" t="s">
        <v>3457</v>
      </c>
      <c r="P100" s="955">
        <v>12</v>
      </c>
      <c r="Q100" s="1093"/>
    </row>
    <row r="101" spans="1:17" ht="36" customHeight="1">
      <c r="A101" s="750">
        <f t="shared" si="4"/>
        <v>95</v>
      </c>
      <c r="B101" s="751" t="s">
        <v>816</v>
      </c>
      <c r="C101" s="955" t="s">
        <v>90</v>
      </c>
      <c r="D101" s="750" t="s">
        <v>897</v>
      </c>
      <c r="E101" s="752"/>
      <c r="F101" s="752">
        <v>46147</v>
      </c>
      <c r="G101" s="752">
        <v>46157</v>
      </c>
      <c r="H101" s="752">
        <v>46158</v>
      </c>
      <c r="I101" s="752">
        <v>46158</v>
      </c>
      <c r="J101" s="752">
        <v>46158</v>
      </c>
      <c r="K101" s="752">
        <v>46158</v>
      </c>
      <c r="L101" s="752">
        <v>46158</v>
      </c>
      <c r="M101" s="955"/>
      <c r="N101" s="955" t="s">
        <v>631</v>
      </c>
      <c r="O101" s="1045" t="s">
        <v>3451</v>
      </c>
      <c r="P101" s="955">
        <v>10</v>
      </c>
      <c r="Q101" s="1093"/>
    </row>
    <row r="102" spans="1:17" ht="36" customHeight="1">
      <c r="A102" s="750">
        <f t="shared" si="4"/>
        <v>96</v>
      </c>
      <c r="B102" s="751" t="s">
        <v>1645</v>
      </c>
      <c r="C102" s="955" t="s">
        <v>62</v>
      </c>
      <c r="D102" s="750" t="s">
        <v>3596</v>
      </c>
      <c r="E102" s="752"/>
      <c r="F102" s="752">
        <v>46147</v>
      </c>
      <c r="G102" s="752">
        <v>46159</v>
      </c>
      <c r="H102" s="752">
        <v>46160</v>
      </c>
      <c r="I102" s="752">
        <v>46160</v>
      </c>
      <c r="J102" s="752">
        <v>46160</v>
      </c>
      <c r="K102" s="752">
        <v>46161</v>
      </c>
      <c r="L102" s="752">
        <v>46161</v>
      </c>
      <c r="M102" s="955"/>
      <c r="N102" s="955" t="s">
        <v>631</v>
      </c>
      <c r="O102" s="1045" t="s">
        <v>2864</v>
      </c>
      <c r="P102" s="955">
        <v>10</v>
      </c>
      <c r="Q102" s="1093"/>
    </row>
    <row r="103" spans="1:17" ht="36" customHeight="1">
      <c r="A103" s="750">
        <f t="shared" si="4"/>
        <v>97</v>
      </c>
      <c r="B103" s="751" t="s">
        <v>2031</v>
      </c>
      <c r="C103" s="955" t="s">
        <v>62</v>
      </c>
      <c r="D103" s="750" t="s">
        <v>3328</v>
      </c>
      <c r="E103" s="752"/>
      <c r="F103" s="752">
        <v>46153</v>
      </c>
      <c r="G103" s="752">
        <v>46158</v>
      </c>
      <c r="H103" s="752">
        <v>46159</v>
      </c>
      <c r="I103" s="752">
        <v>46159</v>
      </c>
      <c r="J103" s="752">
        <v>46159</v>
      </c>
      <c r="K103" s="752">
        <v>46159</v>
      </c>
      <c r="L103" s="752">
        <v>46159</v>
      </c>
      <c r="M103" s="955"/>
      <c r="N103" s="955" t="s">
        <v>631</v>
      </c>
      <c r="O103" s="1045" t="s">
        <v>3553</v>
      </c>
      <c r="P103" s="955">
        <v>21</v>
      </c>
      <c r="Q103" s="1093"/>
    </row>
    <row r="104" spans="1:17" ht="36" customHeight="1">
      <c r="A104" s="655">
        <f t="shared" si="4"/>
        <v>98</v>
      </c>
      <c r="B104" s="656" t="s">
        <v>3100</v>
      </c>
      <c r="C104" s="1193" t="s">
        <v>2024</v>
      </c>
      <c r="D104" s="1028" t="s">
        <v>2760</v>
      </c>
      <c r="E104" s="657"/>
      <c r="F104" s="657">
        <v>46151</v>
      </c>
      <c r="G104" s="657"/>
      <c r="H104" s="657"/>
      <c r="I104" s="657"/>
      <c r="J104" s="657"/>
      <c r="K104" s="657"/>
      <c r="L104" s="657"/>
      <c r="M104" s="815"/>
      <c r="N104" s="939" t="s">
        <v>22</v>
      </c>
      <c r="O104" s="1062" t="s">
        <v>3145</v>
      </c>
      <c r="P104" s="939">
        <v>14</v>
      </c>
      <c r="Q104" s="1141" t="s">
        <v>3643</v>
      </c>
    </row>
    <row r="105" spans="1:17" ht="36" customHeight="1">
      <c r="A105" s="655">
        <f t="shared" si="4"/>
        <v>99</v>
      </c>
      <c r="B105" s="656" t="s">
        <v>2033</v>
      </c>
      <c r="C105" s="1193" t="s">
        <v>76</v>
      </c>
      <c r="D105" s="1028" t="s">
        <v>897</v>
      </c>
      <c r="E105" s="657"/>
      <c r="F105" s="657">
        <v>46157</v>
      </c>
      <c r="G105" s="657"/>
      <c r="H105" s="657"/>
      <c r="I105" s="657"/>
      <c r="J105" s="657"/>
      <c r="K105" s="657"/>
      <c r="L105" s="657"/>
      <c r="M105" s="815"/>
      <c r="N105" s="939" t="s">
        <v>22</v>
      </c>
      <c r="O105" s="1062" t="s">
        <v>3623</v>
      </c>
      <c r="P105" s="939">
        <v>8</v>
      </c>
      <c r="Q105" s="1141" t="s">
        <v>3631</v>
      </c>
    </row>
    <row r="106" spans="1:17" ht="36" customHeight="1">
      <c r="A106" s="655">
        <f t="shared" si="4"/>
        <v>100</v>
      </c>
      <c r="B106" s="656" t="s">
        <v>829</v>
      </c>
      <c r="C106" s="1193" t="s">
        <v>62</v>
      </c>
      <c r="D106" s="1028" t="s">
        <v>3328</v>
      </c>
      <c r="E106" s="657"/>
      <c r="F106" s="657">
        <v>46158</v>
      </c>
      <c r="G106" s="657"/>
      <c r="H106" s="657"/>
      <c r="I106" s="657"/>
      <c r="J106" s="657"/>
      <c r="K106" s="657"/>
      <c r="L106" s="657"/>
      <c r="M106" s="815"/>
      <c r="N106" s="939" t="s">
        <v>22</v>
      </c>
      <c r="O106" s="1062" t="s">
        <v>3457</v>
      </c>
      <c r="P106" s="939">
        <v>12</v>
      </c>
      <c r="Q106" s="1141" t="s">
        <v>3622</v>
      </c>
    </row>
    <row r="107" spans="1:17" ht="36" customHeight="1">
      <c r="A107" s="655">
        <f t="shared" si="4"/>
        <v>101</v>
      </c>
      <c r="B107" s="656" t="s">
        <v>3097</v>
      </c>
      <c r="C107" s="1193" t="s">
        <v>1269</v>
      </c>
      <c r="D107" s="1028" t="s">
        <v>2760</v>
      </c>
      <c r="E107" s="657"/>
      <c r="F107" s="657">
        <v>46159</v>
      </c>
      <c r="G107" s="657"/>
      <c r="H107" s="657"/>
      <c r="I107" s="657"/>
      <c r="J107" s="657"/>
      <c r="K107" s="657"/>
      <c r="L107" s="657"/>
      <c r="M107" s="815"/>
      <c r="N107" s="939" t="s">
        <v>22</v>
      </c>
      <c r="O107" s="1062" t="s">
        <v>3451</v>
      </c>
      <c r="P107" s="939">
        <v>10</v>
      </c>
      <c r="Q107" s="1141" t="s">
        <v>3622</v>
      </c>
    </row>
    <row r="108" spans="1:17" ht="36" customHeight="1">
      <c r="A108" s="655">
        <f t="shared" si="4"/>
        <v>102</v>
      </c>
      <c r="B108" s="656" t="s">
        <v>2028</v>
      </c>
      <c r="C108" s="1193" t="s">
        <v>62</v>
      </c>
      <c r="D108" s="1028"/>
      <c r="E108" s="657"/>
      <c r="F108" s="657"/>
      <c r="G108" s="657"/>
      <c r="H108" s="657"/>
      <c r="I108" s="657"/>
      <c r="J108" s="657"/>
      <c r="K108" s="657"/>
      <c r="L108" s="657"/>
      <c r="M108" s="815"/>
      <c r="N108" s="939" t="s">
        <v>22</v>
      </c>
      <c r="O108" s="1062" t="s">
        <v>3553</v>
      </c>
      <c r="P108" s="939">
        <v>21</v>
      </c>
      <c r="Q108" s="1141" t="s">
        <v>3659</v>
      </c>
    </row>
    <row r="109" spans="1:17" ht="36" customHeight="1">
      <c r="A109" s="655">
        <f t="shared" si="4"/>
        <v>103</v>
      </c>
      <c r="B109" s="656" t="s">
        <v>1117</v>
      </c>
      <c r="C109" s="1193" t="s">
        <v>62</v>
      </c>
      <c r="D109" s="1028" t="s">
        <v>3596</v>
      </c>
      <c r="E109" s="657"/>
      <c r="F109" s="657">
        <v>46161</v>
      </c>
      <c r="G109" s="657"/>
      <c r="H109" s="657"/>
      <c r="I109" s="657"/>
      <c r="J109" s="657"/>
      <c r="K109" s="657"/>
      <c r="L109" s="657"/>
      <c r="M109" s="815"/>
      <c r="N109" s="939" t="s">
        <v>22</v>
      </c>
      <c r="O109" s="1062" t="s">
        <v>2864</v>
      </c>
      <c r="P109" s="939">
        <v>10</v>
      </c>
      <c r="Q109" s="1141" t="s">
        <v>3634</v>
      </c>
    </row>
    <row r="110" spans="1:17" ht="36" customHeight="1">
      <c r="A110" s="655">
        <f t="shared" si="4"/>
        <v>104</v>
      </c>
      <c r="B110" s="656" t="s">
        <v>962</v>
      </c>
      <c r="C110" s="1193" t="s">
        <v>53</v>
      </c>
      <c r="D110" s="1028" t="s">
        <v>3328</v>
      </c>
      <c r="E110" s="657"/>
      <c r="F110" s="657">
        <v>46161</v>
      </c>
      <c r="G110" s="657"/>
      <c r="H110" s="657"/>
      <c r="I110" s="657"/>
      <c r="J110" s="657"/>
      <c r="K110" s="657"/>
      <c r="L110" s="657"/>
      <c r="M110" s="815"/>
      <c r="N110" s="939" t="s">
        <v>22</v>
      </c>
      <c r="O110" s="1062" t="s">
        <v>3145</v>
      </c>
      <c r="P110" s="939">
        <v>8</v>
      </c>
      <c r="Q110" s="1141" t="s">
        <v>1416</v>
      </c>
    </row>
  </sheetData>
  <autoFilter ref="A6:T110"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9"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3388</v>
      </c>
      <c r="H1" s="13" t="s">
        <v>3389</v>
      </c>
    </row>
    <row r="2" spans="3:8" hidden="1">
      <c r="C2" s="13">
        <v>1</v>
      </c>
      <c r="D2" s="13" t="s">
        <v>1653</v>
      </c>
      <c r="E2" s="13" t="s">
        <v>62</v>
      </c>
      <c r="F2" s="13" t="s">
        <v>3327</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3327</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3328</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3328</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3350</v>
      </c>
      <c r="F15" s="13" t="s">
        <v>2760</v>
      </c>
      <c r="G15" s="13">
        <f>3.248*4</f>
        <v>12.992000000000001</v>
      </c>
      <c r="H15" s="13">
        <f>43.355*4</f>
        <v>173.42</v>
      </c>
    </row>
    <row r="16" spans="3:8" hidden="1">
      <c r="C16" s="13">
        <f t="shared" si="0"/>
        <v>15</v>
      </c>
      <c r="D16" s="13" t="s">
        <v>2950</v>
      </c>
      <c r="E16" s="13" t="s">
        <v>1269</v>
      </c>
      <c r="F16" s="13" t="s">
        <v>3327</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3327</v>
      </c>
      <c r="G18" s="13">
        <v>7.4420000000000002</v>
      </c>
      <c r="H18" s="13">
        <v>49.652000000000001</v>
      </c>
      <c r="O18">
        <f>O17*15000/10^7</f>
        <v>2.1987315000000001</v>
      </c>
    </row>
    <row r="19" spans="3:15" hidden="1">
      <c r="C19" s="13">
        <f t="shared" si="0"/>
        <v>18</v>
      </c>
      <c r="D19" s="13" t="s">
        <v>3162</v>
      </c>
      <c r="E19" s="13" t="s">
        <v>3355</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3328</v>
      </c>
      <c r="G21" s="13">
        <v>7.4420000000000002</v>
      </c>
      <c r="H21" s="13">
        <v>49.652000000000001</v>
      </c>
    </row>
    <row r="22" spans="3:15">
      <c r="C22" s="13">
        <f t="shared" si="0"/>
        <v>21</v>
      </c>
      <c r="D22" s="13" t="s">
        <v>3052</v>
      </c>
      <c r="E22" s="13" t="s">
        <v>1269</v>
      </c>
      <c r="F22" s="13" t="s">
        <v>3327</v>
      </c>
      <c r="G22" s="13">
        <v>11.705</v>
      </c>
      <c r="H22" s="13">
        <v>102.852</v>
      </c>
    </row>
    <row r="23" spans="3:15">
      <c r="C23" s="13">
        <f t="shared" si="0"/>
        <v>22</v>
      </c>
      <c r="D23" s="13" t="s">
        <v>2942</v>
      </c>
      <c r="E23" s="13" t="s">
        <v>1319</v>
      </c>
      <c r="F23" s="13" t="s">
        <v>3328</v>
      </c>
      <c r="G23" s="13">
        <v>20.402000000000001</v>
      </c>
      <c r="H23" s="13">
        <v>231.904</v>
      </c>
    </row>
    <row r="24" spans="3:15">
      <c r="C24" s="13">
        <f t="shared" si="0"/>
        <v>23</v>
      </c>
      <c r="D24" s="13" t="s">
        <v>2602</v>
      </c>
      <c r="E24" s="13" t="s">
        <v>3381</v>
      </c>
      <c r="F24" s="13" t="s">
        <v>2760</v>
      </c>
      <c r="G24" s="13">
        <f>1.206*4</f>
        <v>4.8239999999999998</v>
      </c>
      <c r="H24" s="13">
        <f>10.67*4</f>
        <v>42.68</v>
      </c>
    </row>
    <row r="25" spans="3:15">
      <c r="C25" s="13">
        <f t="shared" si="0"/>
        <v>24</v>
      </c>
      <c r="D25" s="13" t="s">
        <v>2956</v>
      </c>
      <c r="E25" s="13" t="s">
        <v>1954</v>
      </c>
      <c r="F25" s="13" t="s">
        <v>3327</v>
      </c>
      <c r="G25" s="13">
        <v>16.745000000000001</v>
      </c>
      <c r="H25" s="13">
        <v>160.73599999999999</v>
      </c>
    </row>
    <row r="26" spans="3:15">
      <c r="C26" s="13">
        <f t="shared" si="0"/>
        <v>25</v>
      </c>
      <c r="D26" s="13" t="s">
        <v>735</v>
      </c>
      <c r="E26" s="13" t="s">
        <v>53</v>
      </c>
      <c r="F26" s="13" t="s">
        <v>3327</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9"/>
    </filterColumn>
  </autoFilter>
  <conditionalFormatting sqref="D1:D1048576">
    <cfRule type="duplicateValues" dxfId="3588"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85"/>
  <sheetViews>
    <sheetView zoomScale="90" zoomScaleNormal="90" workbookViewId="0">
      <pane ySplit="6" topLeftCell="A79" activePane="bottomLeft" state="frozen"/>
      <selection activeCell="H9" sqref="H9"/>
      <selection pane="bottomLeft" activeCell="K82" sqref="K8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46161</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513" t="s">
        <v>1783</v>
      </c>
      <c r="B5" s="1513" t="s">
        <v>998</v>
      </c>
      <c r="C5" s="1513" t="s">
        <v>44</v>
      </c>
      <c r="D5" s="1518" t="s">
        <v>3239</v>
      </c>
      <c r="E5" s="1513" t="s">
        <v>1762</v>
      </c>
      <c r="F5" s="1518" t="s">
        <v>3274</v>
      </c>
      <c r="G5" s="1518" t="s">
        <v>3241</v>
      </c>
      <c r="H5" s="1513" t="s">
        <v>627</v>
      </c>
      <c r="I5" s="1513" t="s">
        <v>1763</v>
      </c>
      <c r="J5" s="1518" t="s">
        <v>1764</v>
      </c>
      <c r="K5" s="660" t="s">
        <v>1765</v>
      </c>
    </row>
    <row r="6" spans="1:11" s="661" customFormat="1" ht="17.5" customHeight="1">
      <c r="A6" s="1514"/>
      <c r="B6" s="1514"/>
      <c r="C6" s="1514"/>
      <c r="D6" s="1514"/>
      <c r="E6" s="1514"/>
      <c r="F6" s="1514"/>
      <c r="G6" s="1514"/>
      <c r="H6" s="1514"/>
      <c r="I6" s="1514"/>
      <c r="J6" s="1519"/>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3333</v>
      </c>
      <c r="J20" s="750">
        <v>21</v>
      </c>
      <c r="K20" s="1093" t="s">
        <v>3332</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3329</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3333</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3329</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3333</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3354</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3349</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3333</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3333</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3354</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3329</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3460</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3354</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3329</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3333</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3354</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3376</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3354</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3333</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3460</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3333</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3354</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3354</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3376</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3354</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3460</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3333</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3460</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3376</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3354</v>
      </c>
      <c r="J53" s="750">
        <v>24</v>
      </c>
      <c r="K53" s="869"/>
    </row>
    <row r="54" spans="1:11" s="1055" customFormat="1" ht="31" customHeight="1">
      <c r="A54" s="750">
        <f t="shared" ref="A54:A85" si="3">A53+1</f>
        <v>48</v>
      </c>
      <c r="B54" s="751" t="s">
        <v>801</v>
      </c>
      <c r="C54" s="750" t="s">
        <v>76</v>
      </c>
      <c r="D54" s="1139">
        <v>18.34</v>
      </c>
      <c r="E54" s="786"/>
      <c r="F54" s="752">
        <v>46114</v>
      </c>
      <c r="G54" s="752">
        <v>46118</v>
      </c>
      <c r="H54" s="750" t="s">
        <v>631</v>
      </c>
      <c r="I54" s="750" t="s">
        <v>3354</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3459</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3460</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3376</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3354</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3333</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3354</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3459</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3354</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3333</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3354</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3459</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3333</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3354</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3459</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3333</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3459</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3333</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3459</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3354</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3333</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3354</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3459</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3354</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3333</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3354</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3459</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3333</v>
      </c>
      <c r="J81" s="750">
        <v>20</v>
      </c>
      <c r="K81" s="1093"/>
    </row>
    <row r="82" spans="1:11" s="1055" customFormat="1" ht="31" customHeight="1">
      <c r="A82" s="1028">
        <f t="shared" si="3"/>
        <v>76</v>
      </c>
      <c r="B82" s="1029" t="s">
        <v>3103</v>
      </c>
      <c r="C82" s="1028" t="s">
        <v>1269</v>
      </c>
      <c r="D82" s="1136">
        <v>27.92</v>
      </c>
      <c r="E82" s="1030"/>
      <c r="F82" s="1031">
        <v>46157</v>
      </c>
      <c r="G82" s="1031"/>
      <c r="H82" s="1028" t="s">
        <v>3656</v>
      </c>
      <c r="I82" s="1028" t="s">
        <v>3354</v>
      </c>
      <c r="J82" s="1028">
        <v>24</v>
      </c>
      <c r="K82" s="1303"/>
    </row>
    <row r="83" spans="1:11" s="1055" customFormat="1" ht="31" customHeight="1">
      <c r="A83" s="750">
        <f t="shared" si="3"/>
        <v>77</v>
      </c>
      <c r="B83" s="751" t="s">
        <v>1140</v>
      </c>
      <c r="C83" s="750" t="s">
        <v>62</v>
      </c>
      <c r="D83" s="1139">
        <v>19.440000000000001</v>
      </c>
      <c r="E83" s="786"/>
      <c r="F83" s="752">
        <v>46158</v>
      </c>
      <c r="G83" s="752"/>
      <c r="H83" s="750" t="s">
        <v>631</v>
      </c>
      <c r="I83" s="750" t="s">
        <v>3459</v>
      </c>
      <c r="J83" s="750">
        <v>22</v>
      </c>
      <c r="K83" s="1093"/>
    </row>
    <row r="84" spans="1:11" s="1055" customFormat="1" ht="31" customHeight="1">
      <c r="A84" s="1028">
        <f t="shared" si="3"/>
        <v>78</v>
      </c>
      <c r="B84" s="1029" t="s">
        <v>770</v>
      </c>
      <c r="C84" s="1028" t="s">
        <v>76</v>
      </c>
      <c r="D84" s="1136">
        <v>18.34</v>
      </c>
      <c r="E84" s="1030"/>
      <c r="F84" s="1031">
        <v>46159</v>
      </c>
      <c r="G84" s="1031"/>
      <c r="H84" s="1028" t="s">
        <v>3625</v>
      </c>
      <c r="I84" s="1028" t="s">
        <v>3333</v>
      </c>
      <c r="J84" s="1028">
        <v>20</v>
      </c>
      <c r="K84" s="1303"/>
    </row>
    <row r="85" spans="1:11" s="1055" customFormat="1" ht="31" customHeight="1">
      <c r="A85" s="1028">
        <f t="shared" si="3"/>
        <v>79</v>
      </c>
      <c r="B85" s="1029" t="s">
        <v>3086</v>
      </c>
      <c r="C85" s="1028" t="s">
        <v>1402</v>
      </c>
      <c r="D85" s="1136"/>
      <c r="E85" s="1030"/>
      <c r="F85" s="1031">
        <v>46161</v>
      </c>
      <c r="G85" s="1031"/>
      <c r="H85" s="1028" t="s">
        <v>3625</v>
      </c>
      <c r="I85" s="1028" t="s">
        <v>3459</v>
      </c>
      <c r="J85" s="1028">
        <v>22</v>
      </c>
      <c r="K85" s="130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21" t="s">
        <v>1783</v>
      </c>
      <c r="B6" s="1522" t="s">
        <v>2915</v>
      </c>
      <c r="C6" s="1522" t="s">
        <v>1405</v>
      </c>
      <c r="D6" s="1521" t="s">
        <v>1924</v>
      </c>
      <c r="E6" s="1521" t="s">
        <v>1000</v>
      </c>
      <c r="F6" s="1521"/>
      <c r="G6" s="1521"/>
      <c r="H6" s="1521"/>
      <c r="I6" s="1520" t="s">
        <v>2916</v>
      </c>
      <c r="J6" s="1520" t="s">
        <v>2917</v>
      </c>
      <c r="K6" s="1520" t="s">
        <v>1923</v>
      </c>
      <c r="L6" s="1520" t="s">
        <v>1658</v>
      </c>
      <c r="M6" s="1520" t="s">
        <v>28</v>
      </c>
      <c r="N6" s="1520" t="s">
        <v>609</v>
      </c>
      <c r="O6" s="1520" t="s">
        <v>610</v>
      </c>
      <c r="P6" s="1520" t="s">
        <v>1254</v>
      </c>
      <c r="Q6" s="1520" t="s">
        <v>614</v>
      </c>
      <c r="R6" s="1520" t="s">
        <v>19</v>
      </c>
    </row>
    <row r="7" spans="1:18" s="976" customFormat="1" ht="43.25" customHeight="1">
      <c r="A7" s="1521"/>
      <c r="B7" s="1522"/>
      <c r="C7" s="1522"/>
      <c r="D7" s="1521"/>
      <c r="E7" s="984" t="s">
        <v>1931</v>
      </c>
      <c r="F7" s="984" t="s">
        <v>1932</v>
      </c>
      <c r="G7" s="984" t="s">
        <v>1933</v>
      </c>
      <c r="H7" s="984" t="s">
        <v>1934</v>
      </c>
      <c r="I7" s="1520"/>
      <c r="J7" s="1520"/>
      <c r="K7" s="1520"/>
      <c r="L7" s="1520"/>
      <c r="M7" s="1520"/>
      <c r="N7" s="1520"/>
      <c r="O7" s="1520"/>
      <c r="P7" s="1520"/>
      <c r="Q7" s="1520"/>
      <c r="R7" s="1520"/>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3353</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23"/>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23"/>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23"/>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23"/>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23"/>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23"/>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23"/>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23"/>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23"/>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23"/>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23"/>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23"/>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23"/>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23"/>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23"/>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23"/>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23"/>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24"/>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25"/>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25"/>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25"/>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25"/>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25"/>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25"/>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25"/>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25"/>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25"/>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25"/>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25"/>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25"/>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25"/>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25"/>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25"/>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25"/>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25"/>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25"/>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25"/>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25"/>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25"/>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25"/>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25"/>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25"/>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25"/>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25"/>
      <c r="R95" s="1057"/>
    </row>
    <row r="96" spans="1:18" s="1027" customFormat="1" ht="30" customHeight="1">
      <c r="A96" s="1032">
        <v>45</v>
      </c>
      <c r="B96" s="988" t="s">
        <v>1653</v>
      </c>
      <c r="C96" s="988" t="s">
        <v>62</v>
      </c>
      <c r="D96" s="988"/>
      <c r="E96" s="988">
        <v>1</v>
      </c>
      <c r="F96" s="988">
        <v>1</v>
      </c>
      <c r="G96" s="988">
        <v>1</v>
      </c>
      <c r="H96" s="988">
        <v>1</v>
      </c>
      <c r="I96" s="988" t="s">
        <v>3328</v>
      </c>
      <c r="J96" s="992"/>
      <c r="K96" s="1056"/>
      <c r="L96" s="988" t="s">
        <v>2957</v>
      </c>
      <c r="M96" s="1056" t="s">
        <v>1009</v>
      </c>
      <c r="N96" s="988" t="s">
        <v>1009</v>
      </c>
      <c r="O96" s="1056" t="s">
        <v>22</v>
      </c>
      <c r="P96" s="1056"/>
      <c r="Q96" s="1525"/>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25"/>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25"/>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25"/>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25"/>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25"/>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25"/>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25"/>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25"/>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25"/>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23"/>
      <c r="R107" s="1058"/>
    </row>
    <row r="108" spans="1:18" s="1027" customFormat="1" ht="30" customHeight="1">
      <c r="A108" s="1032">
        <v>51</v>
      </c>
      <c r="B108" s="988" t="s">
        <v>1659</v>
      </c>
      <c r="C108" s="988" t="s">
        <v>53</v>
      </c>
      <c r="D108" s="988"/>
      <c r="E108" s="988">
        <v>0</v>
      </c>
      <c r="F108" s="988">
        <v>0</v>
      </c>
      <c r="G108" s="988">
        <v>0</v>
      </c>
      <c r="H108" s="988">
        <v>0</v>
      </c>
      <c r="I108" s="988" t="s">
        <v>3367</v>
      </c>
      <c r="J108" s="992"/>
      <c r="K108" s="988"/>
      <c r="L108" s="988" t="s">
        <v>2957</v>
      </c>
      <c r="M108" s="988" t="s">
        <v>22</v>
      </c>
      <c r="N108" s="988"/>
      <c r="O108" s="988"/>
      <c r="P108" s="988"/>
      <c r="Q108" s="1523"/>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23"/>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23"/>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23"/>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23"/>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23"/>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23"/>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23"/>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23"/>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23"/>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23"/>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23"/>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23"/>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23"/>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23"/>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23"/>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23"/>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23"/>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23"/>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23"/>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23"/>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23"/>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23"/>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23"/>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23"/>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23"/>
      <c r="R136" s="1058" t="s">
        <v>3393</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23"/>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23"/>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23"/>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23"/>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23"/>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23"/>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23"/>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23"/>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23"/>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23"/>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23"/>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23"/>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23"/>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23"/>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23"/>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23"/>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23"/>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23"/>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23"/>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23"/>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23"/>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23"/>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23"/>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23"/>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23"/>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23"/>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23"/>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23"/>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23"/>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23"/>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23"/>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23"/>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23"/>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23"/>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23"/>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23"/>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23"/>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23"/>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23"/>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23"/>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23"/>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23"/>
      <c r="R191" s="1058"/>
    </row>
    <row r="192" spans="1:18" s="1027" customFormat="1" ht="30" customHeight="1">
      <c r="A192" s="1032">
        <v>93</v>
      </c>
      <c r="B192" s="988" t="s">
        <v>719</v>
      </c>
      <c r="C192" s="988" t="s">
        <v>76</v>
      </c>
      <c r="D192" s="988"/>
      <c r="E192" s="988">
        <v>0</v>
      </c>
      <c r="F192" s="988">
        <v>0</v>
      </c>
      <c r="G192" s="988">
        <v>0</v>
      </c>
      <c r="H192" s="988">
        <v>0</v>
      </c>
      <c r="I192" s="988" t="s">
        <v>3328</v>
      </c>
      <c r="J192" s="992"/>
      <c r="K192" s="988"/>
      <c r="L192" s="988" t="s">
        <v>2957</v>
      </c>
      <c r="M192" s="988" t="s">
        <v>1009</v>
      </c>
      <c r="N192" s="988" t="s">
        <v>1009</v>
      </c>
      <c r="O192" s="988" t="s">
        <v>1009</v>
      </c>
      <c r="P192" s="988"/>
      <c r="Q192" s="1523"/>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23"/>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23"/>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23"/>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23"/>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23"/>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23"/>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23"/>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23"/>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23"/>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23"/>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23"/>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23"/>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23"/>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23"/>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23"/>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23"/>
      <c r="R211" s="1058"/>
    </row>
    <row r="212" spans="1:18" s="1027" customFormat="1" ht="30" customHeight="1">
      <c r="A212" s="1032">
        <v>103</v>
      </c>
      <c r="B212" s="988" t="s">
        <v>777</v>
      </c>
      <c r="C212" s="988" t="s">
        <v>76</v>
      </c>
      <c r="D212" s="988"/>
      <c r="E212" s="988">
        <v>0</v>
      </c>
      <c r="F212" s="988">
        <v>0</v>
      </c>
      <c r="G212" s="988">
        <v>0</v>
      </c>
      <c r="H212" s="988">
        <v>0</v>
      </c>
      <c r="I212" s="988" t="s">
        <v>3328</v>
      </c>
      <c r="J212" s="992"/>
      <c r="K212" s="988"/>
      <c r="L212" s="988" t="s">
        <v>2957</v>
      </c>
      <c r="M212" s="988" t="s">
        <v>1009</v>
      </c>
      <c r="N212" s="988" t="s">
        <v>1009</v>
      </c>
      <c r="O212" s="988" t="s">
        <v>1009</v>
      </c>
      <c r="P212" s="988"/>
      <c r="Q212" s="1523"/>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23"/>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23"/>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23"/>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23"/>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23"/>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23"/>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23"/>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23"/>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23"/>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23"/>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23"/>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23"/>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23"/>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23"/>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23"/>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23"/>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23"/>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23"/>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23"/>
      <c r="R239" s="1058"/>
    </row>
    <row r="240" spans="1:18" s="1027" customFormat="1" ht="30" customHeight="1">
      <c r="A240" s="1032">
        <v>117</v>
      </c>
      <c r="B240" s="988" t="s">
        <v>2032</v>
      </c>
      <c r="C240" s="988" t="s">
        <v>62</v>
      </c>
      <c r="D240" s="988"/>
      <c r="E240" s="988">
        <v>0</v>
      </c>
      <c r="F240" s="988">
        <v>0</v>
      </c>
      <c r="G240" s="988">
        <v>0</v>
      </c>
      <c r="H240" s="988">
        <v>0</v>
      </c>
      <c r="I240" s="988" t="s">
        <v>3328</v>
      </c>
      <c r="J240" s="992"/>
      <c r="K240" s="988"/>
      <c r="L240" s="988" t="s">
        <v>2957</v>
      </c>
      <c r="M240" s="988" t="s">
        <v>1009</v>
      </c>
      <c r="N240" s="988" t="s">
        <v>1009</v>
      </c>
      <c r="O240" s="988"/>
      <c r="P240" s="988"/>
      <c r="Q240" s="1523"/>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23"/>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23"/>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23"/>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23"/>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23"/>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23"/>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23"/>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23"/>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23"/>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23"/>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23"/>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23"/>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23"/>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23"/>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23"/>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7" priority="3" operator="equal">
      <formula>"WIP"</formula>
    </cfRule>
    <cfRule type="cellIs" dxfId="3586" priority="4" operator="equal">
      <formula>"C"</formula>
    </cfRule>
  </conditionalFormatting>
  <conditionalFormatting sqref="B1:B1048576">
    <cfRule type="duplicateValues" dxfId="3585" priority="1"/>
  </conditionalFormatting>
  <conditionalFormatting sqref="L1:L1048576">
    <cfRule type="cellIs" dxfId="3584"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3520</v>
      </c>
      <c r="F2" s="466" t="s">
        <v>3521</v>
      </c>
      <c r="G2" s="466" t="s">
        <v>3522</v>
      </c>
      <c r="H2" s="466" t="s">
        <v>3523</v>
      </c>
      <c r="I2" s="466" t="s">
        <v>3524</v>
      </c>
      <c r="J2" s="466" t="s">
        <v>3528</v>
      </c>
      <c r="K2" s="466" t="s">
        <v>19</v>
      </c>
    </row>
    <row r="3" spans="2:11" ht="58">
      <c r="B3" s="33">
        <v>1</v>
      </c>
      <c r="C3" s="33" t="s">
        <v>2715</v>
      </c>
      <c r="D3" s="33" t="s">
        <v>2392</v>
      </c>
      <c r="E3" s="33">
        <v>137</v>
      </c>
      <c r="F3" s="33">
        <v>81</v>
      </c>
      <c r="G3" s="33">
        <v>51</v>
      </c>
      <c r="H3" s="33">
        <v>4</v>
      </c>
      <c r="I3" s="33">
        <f>F3-G3-H3</f>
        <v>26</v>
      </c>
      <c r="J3" s="33">
        <v>5</v>
      </c>
      <c r="K3" s="1248" t="s">
        <v>3526</v>
      </c>
    </row>
    <row r="4" spans="2:11" ht="72.5">
      <c r="B4" s="33">
        <f>B3+1</f>
        <v>2</v>
      </c>
      <c r="C4" s="33" t="s">
        <v>2715</v>
      </c>
      <c r="D4" s="33" t="s">
        <v>2397</v>
      </c>
      <c r="E4" s="33">
        <v>262</v>
      </c>
      <c r="F4" s="33">
        <v>154</v>
      </c>
      <c r="G4" s="33">
        <v>66</v>
      </c>
      <c r="H4" s="33">
        <v>6</v>
      </c>
      <c r="I4" s="33">
        <f>F4-G4-H4</f>
        <v>82</v>
      </c>
      <c r="J4" s="33">
        <v>7</v>
      </c>
      <c r="K4" s="1248" t="s">
        <v>3525</v>
      </c>
    </row>
    <row r="5" spans="2:11" s="367" customFormat="1" ht="43.5">
      <c r="B5" s="33">
        <f>B4+1</f>
        <v>3</v>
      </c>
      <c r="C5" s="33" t="s">
        <v>2861</v>
      </c>
      <c r="D5" s="33"/>
      <c r="E5" s="33">
        <v>116</v>
      </c>
      <c r="F5" s="33">
        <v>44</v>
      </c>
      <c r="G5" s="33">
        <v>2</v>
      </c>
      <c r="H5" s="33">
        <v>1</v>
      </c>
      <c r="I5" s="33">
        <f>F5-G5-H5</f>
        <v>41</v>
      </c>
      <c r="J5" s="33">
        <v>1</v>
      </c>
      <c r="K5" s="1248" t="s">
        <v>3527</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9"/>
  <sheetViews>
    <sheetView zoomScale="90" zoomScaleNormal="90" workbookViewId="0">
      <pane ySplit="6" topLeftCell="A7" activePane="bottomLeft" state="frozen"/>
      <selection activeCell="H9" sqref="H9"/>
      <selection pane="bottomLeft" activeCell="H9" sqref="H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46161</v>
      </c>
    </row>
    <row r="2" spans="1:11" ht="12.5">
      <c r="A2" s="651" t="s">
        <v>3386</v>
      </c>
      <c r="B2" s="652"/>
      <c r="C2" s="653"/>
      <c r="D2" s="653"/>
      <c r="E2" s="653"/>
      <c r="F2" s="653"/>
      <c r="H2" s="653"/>
    </row>
    <row r="3" spans="1:11" ht="12.5">
      <c r="A3" s="651" t="s">
        <v>3240</v>
      </c>
      <c r="B3" s="651"/>
      <c r="C3" s="654"/>
      <c r="D3" s="654"/>
      <c r="E3" s="654"/>
      <c r="F3" s="654"/>
      <c r="H3" s="654"/>
    </row>
    <row r="5" spans="1:11" s="661" customFormat="1" ht="17.5" customHeight="1">
      <c r="A5" s="1513" t="s">
        <v>1783</v>
      </c>
      <c r="B5" s="1513" t="s">
        <v>998</v>
      </c>
      <c r="C5" s="1513" t="s">
        <v>44</v>
      </c>
      <c r="D5" s="1518" t="s">
        <v>3239</v>
      </c>
      <c r="E5" s="1513" t="s">
        <v>1762</v>
      </c>
      <c r="F5" s="1518" t="s">
        <v>3274</v>
      </c>
      <c r="G5" s="1518" t="s">
        <v>3241</v>
      </c>
      <c r="H5" s="1513" t="s">
        <v>627</v>
      </c>
      <c r="I5" s="1513" t="s">
        <v>1763</v>
      </c>
      <c r="J5" s="1518" t="s">
        <v>1764</v>
      </c>
      <c r="K5" s="660" t="s">
        <v>1765</v>
      </c>
    </row>
    <row r="6" spans="1:11" s="661" customFormat="1" ht="17.5" customHeight="1">
      <c r="A6" s="1514"/>
      <c r="B6" s="1514"/>
      <c r="C6" s="1514"/>
      <c r="D6" s="1514"/>
      <c r="E6" s="1514"/>
      <c r="F6" s="1514"/>
      <c r="G6" s="1514"/>
      <c r="H6" s="1514"/>
      <c r="I6" s="1514"/>
      <c r="J6" s="1519"/>
      <c r="K6" s="660"/>
    </row>
    <row r="7" spans="1:11" s="1055" customFormat="1" ht="31" customHeight="1">
      <c r="A7" s="750">
        <v>1</v>
      </c>
      <c r="B7" s="751" t="s">
        <v>1659</v>
      </c>
      <c r="C7" s="750" t="s">
        <v>76</v>
      </c>
      <c r="D7" s="1139">
        <v>18.34</v>
      </c>
      <c r="E7" s="786"/>
      <c r="F7" s="752">
        <v>46099</v>
      </c>
      <c r="G7" s="752">
        <v>46105</v>
      </c>
      <c r="H7" s="750" t="s">
        <v>631</v>
      </c>
      <c r="I7" s="750" t="s">
        <v>3329</v>
      </c>
      <c r="J7" s="750">
        <v>18</v>
      </c>
      <c r="K7" s="869"/>
    </row>
    <row r="8" spans="1:11" s="1055" customFormat="1" ht="31" customHeight="1">
      <c r="A8" s="750">
        <f>A7+1</f>
        <v>2</v>
      </c>
      <c r="B8" s="751" t="s">
        <v>3296</v>
      </c>
      <c r="C8" s="750" t="s">
        <v>1935</v>
      </c>
      <c r="D8" s="1139">
        <v>34.578000000000003</v>
      </c>
      <c r="E8" s="786"/>
      <c r="F8" s="752">
        <v>46105</v>
      </c>
      <c r="G8" s="752">
        <v>46112</v>
      </c>
      <c r="H8" s="750" t="s">
        <v>631</v>
      </c>
      <c r="I8" s="750" t="s">
        <v>3329</v>
      </c>
      <c r="J8" s="750">
        <v>23</v>
      </c>
      <c r="K8" s="869"/>
    </row>
    <row r="9" spans="1:11" s="1055" customFormat="1" ht="31" customHeight="1">
      <c r="A9" s="1028">
        <f>A8+1</f>
        <v>3</v>
      </c>
      <c r="B9" s="1029" t="s">
        <v>3089</v>
      </c>
      <c r="C9" s="1028" t="s">
        <v>1978</v>
      </c>
      <c r="D9" s="1136"/>
      <c r="E9" s="1030"/>
      <c r="F9" s="1031">
        <v>46121</v>
      </c>
      <c r="G9" s="1031"/>
      <c r="H9" s="1028" t="s">
        <v>3642</v>
      </c>
      <c r="I9" s="1028" t="s">
        <v>3329</v>
      </c>
      <c r="J9" s="1028">
        <v>18</v>
      </c>
      <c r="K9" s="1075" t="s">
        <v>3632</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3" priority="3" operator="equal">
      <formula>"WIP"</formula>
    </cfRule>
    <cfRule type="cellIs" dxfId="3582" priority="4" operator="equal">
      <formula>"C"</formula>
    </cfRule>
  </conditionalFormatting>
  <conditionalFormatting sqref="D51:D54">
    <cfRule type="cellIs" dxfId="3581" priority="1" operator="equal">
      <formula>"WIP"</formula>
    </cfRule>
    <cfRule type="cellIs" dxfId="3580"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3308</v>
      </c>
      <c r="E2" s="1117" t="s">
        <v>3118</v>
      </c>
      <c r="F2" s="1117" t="s">
        <v>3317</v>
      </c>
      <c r="G2" s="1117" t="s">
        <v>994</v>
      </c>
      <c r="I2" s="1121" t="s">
        <v>2915</v>
      </c>
      <c r="J2" s="1117" t="s">
        <v>3318</v>
      </c>
      <c r="K2" s="1117" t="s">
        <v>3319</v>
      </c>
      <c r="L2" s="1117" t="s">
        <v>994</v>
      </c>
    </row>
    <row r="3" spans="3:12">
      <c r="C3" s="1526" t="s">
        <v>1675</v>
      </c>
      <c r="D3" s="833" t="s">
        <v>3309</v>
      </c>
      <c r="E3" s="1113">
        <f>34+39+12+2</f>
        <v>87</v>
      </c>
      <c r="F3" s="1113"/>
      <c r="G3" s="1113">
        <f>E3+F3</f>
        <v>87</v>
      </c>
      <c r="I3" s="1120" t="s">
        <v>76</v>
      </c>
      <c r="J3" s="1120">
        <v>34</v>
      </c>
      <c r="K3" s="1120"/>
      <c r="L3" s="1120">
        <f>J3+K3</f>
        <v>34</v>
      </c>
    </row>
    <row r="4" spans="3:12">
      <c r="C4" s="1526"/>
      <c r="D4" s="1114" t="s">
        <v>3310</v>
      </c>
      <c r="E4" s="1113">
        <f>34+12+2</f>
        <v>48</v>
      </c>
      <c r="F4" s="1113"/>
      <c r="G4" s="1113">
        <f t="shared" ref="G4:G25" si="0">E4+F4</f>
        <v>48</v>
      </c>
      <c r="I4" s="1120" t="s">
        <v>62</v>
      </c>
      <c r="J4" s="1120">
        <v>39</v>
      </c>
      <c r="K4" s="1120"/>
      <c r="L4" s="1120">
        <f t="shared" ref="L4:L28" si="1">J4+K4</f>
        <v>39</v>
      </c>
    </row>
    <row r="5" spans="3:12">
      <c r="C5" s="1526"/>
      <c r="D5" s="1114" t="s">
        <v>3311</v>
      </c>
      <c r="E5" s="1113">
        <v>39</v>
      </c>
      <c r="F5" s="1113"/>
      <c r="G5" s="1113">
        <f t="shared" si="0"/>
        <v>39</v>
      </c>
      <c r="I5" s="1120" t="s">
        <v>53</v>
      </c>
      <c r="J5" s="1120">
        <v>12</v>
      </c>
      <c r="K5" s="1120"/>
      <c r="L5" s="1120">
        <f t="shared" si="1"/>
        <v>12</v>
      </c>
    </row>
    <row r="6" spans="3:12">
      <c r="C6" s="1526"/>
      <c r="D6" s="1114" t="s">
        <v>3312</v>
      </c>
      <c r="E6" s="1113">
        <v>12</v>
      </c>
      <c r="F6" s="1113"/>
      <c r="G6" s="1113">
        <f t="shared" si="0"/>
        <v>12</v>
      </c>
      <c r="I6" s="1120" t="s">
        <v>249</v>
      </c>
      <c r="J6" s="1120">
        <v>2</v>
      </c>
      <c r="K6" s="1120"/>
      <c r="L6" s="1120">
        <f t="shared" si="1"/>
        <v>2</v>
      </c>
    </row>
    <row r="7" spans="3:12">
      <c r="C7" s="1526"/>
      <c r="D7" s="1114" t="s">
        <v>3313</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26" t="s">
        <v>2419</v>
      </c>
      <c r="D9" s="833" t="s">
        <v>3309</v>
      </c>
      <c r="E9" s="1113">
        <f>10+2+1</f>
        <v>13</v>
      </c>
      <c r="F9" s="1113">
        <v>16</v>
      </c>
      <c r="G9" s="1113">
        <f t="shared" si="0"/>
        <v>29</v>
      </c>
      <c r="I9" s="1120" t="s">
        <v>1269</v>
      </c>
      <c r="J9" s="1120">
        <v>10</v>
      </c>
      <c r="K9" s="1120">
        <v>14</v>
      </c>
      <c r="L9" s="1120">
        <f t="shared" si="1"/>
        <v>24</v>
      </c>
    </row>
    <row r="10" spans="3:12">
      <c r="C10" s="1526"/>
      <c r="D10" s="1114" t="s">
        <v>3310</v>
      </c>
      <c r="E10" s="1113">
        <v>11</v>
      </c>
      <c r="F10" s="1113">
        <v>16</v>
      </c>
      <c r="G10" s="1113">
        <f t="shared" si="0"/>
        <v>27</v>
      </c>
      <c r="I10" s="1120" t="s">
        <v>90</v>
      </c>
      <c r="J10" s="1120">
        <v>2</v>
      </c>
      <c r="K10" s="1120"/>
      <c r="L10" s="1120">
        <f t="shared" si="1"/>
        <v>2</v>
      </c>
    </row>
    <row r="11" spans="3:12">
      <c r="C11" s="1526"/>
      <c r="D11" s="1114" t="s">
        <v>3311</v>
      </c>
      <c r="E11" s="1113">
        <v>2</v>
      </c>
      <c r="F11" s="1113"/>
      <c r="G11" s="1113">
        <f t="shared" si="0"/>
        <v>2</v>
      </c>
      <c r="I11" s="1120" t="s">
        <v>1935</v>
      </c>
      <c r="J11" s="1120">
        <v>1</v>
      </c>
      <c r="K11" s="1120"/>
      <c r="L11" s="1120">
        <f t="shared" si="1"/>
        <v>1</v>
      </c>
    </row>
    <row r="12" spans="3:12">
      <c r="C12" s="1526"/>
      <c r="D12" s="1114" t="s">
        <v>3312</v>
      </c>
      <c r="E12" s="1113">
        <v>1</v>
      </c>
      <c r="F12" s="1113"/>
      <c r="G12" s="1113">
        <f t="shared" si="0"/>
        <v>1</v>
      </c>
      <c r="I12" s="1120" t="s">
        <v>1978</v>
      </c>
      <c r="J12" s="1120"/>
      <c r="K12" s="1120">
        <v>2</v>
      </c>
      <c r="L12" s="1120">
        <f t="shared" si="1"/>
        <v>2</v>
      </c>
    </row>
    <row r="13" spans="3:12">
      <c r="C13" s="1526"/>
      <c r="D13" s="1114" t="s">
        <v>3313</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26" t="s">
        <v>2420</v>
      </c>
      <c r="D15" s="833" t="s">
        <v>3309</v>
      </c>
      <c r="E15" s="1113">
        <v>5</v>
      </c>
      <c r="F15" s="1113"/>
      <c r="G15" s="1113">
        <f t="shared" si="0"/>
        <v>5</v>
      </c>
      <c r="I15" s="1120" t="s">
        <v>1277</v>
      </c>
      <c r="J15" s="1120"/>
      <c r="K15" s="1120"/>
      <c r="L15" s="1120">
        <f t="shared" si="1"/>
        <v>0</v>
      </c>
    </row>
    <row r="16" spans="3:12">
      <c r="C16" s="1526"/>
      <c r="D16" s="1114" t="s">
        <v>3310</v>
      </c>
      <c r="E16" s="1113">
        <v>2</v>
      </c>
      <c r="F16" s="1113"/>
      <c r="G16" s="1113">
        <f t="shared" si="0"/>
        <v>2</v>
      </c>
      <c r="I16" s="1120" t="s">
        <v>1361</v>
      </c>
      <c r="J16" s="1120">
        <v>3</v>
      </c>
      <c r="K16" s="1120"/>
      <c r="L16" s="1120">
        <f t="shared" si="1"/>
        <v>3</v>
      </c>
    </row>
    <row r="17" spans="3:12">
      <c r="C17" s="1526"/>
      <c r="D17" s="1114" t="s">
        <v>3311</v>
      </c>
      <c r="E17" s="1113">
        <v>3</v>
      </c>
      <c r="F17" s="1113"/>
      <c r="G17" s="1113">
        <f t="shared" si="0"/>
        <v>3</v>
      </c>
      <c r="I17" s="1120" t="s">
        <v>1402</v>
      </c>
      <c r="J17" s="1120">
        <v>2</v>
      </c>
      <c r="K17" s="1120"/>
      <c r="L17" s="1120">
        <f t="shared" si="1"/>
        <v>2</v>
      </c>
    </row>
    <row r="18" spans="3:12">
      <c r="C18" s="1526"/>
      <c r="D18" s="1114" t="s">
        <v>3312</v>
      </c>
      <c r="E18" s="1113">
        <v>2</v>
      </c>
      <c r="F18" s="1113"/>
      <c r="G18" s="1113">
        <f t="shared" si="0"/>
        <v>2</v>
      </c>
      <c r="I18" s="1120" t="s">
        <v>1954</v>
      </c>
      <c r="J18" s="1120"/>
      <c r="K18" s="1120"/>
      <c r="L18" s="1120">
        <f t="shared" si="1"/>
        <v>0</v>
      </c>
    </row>
    <row r="19" spans="3:12">
      <c r="C19" s="1526"/>
      <c r="D19" s="1114" t="s">
        <v>3313</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26" t="s">
        <v>2447</v>
      </c>
      <c r="D21" s="833" t="s">
        <v>3309</v>
      </c>
      <c r="E21" s="1113">
        <v>5</v>
      </c>
      <c r="F21" s="1113">
        <f>20-1</f>
        <v>19</v>
      </c>
      <c r="G21" s="1113">
        <f t="shared" si="0"/>
        <v>24</v>
      </c>
      <c r="I21" s="1120" t="s">
        <v>1319</v>
      </c>
      <c r="J21" s="1120"/>
      <c r="K21" s="1120">
        <v>13</v>
      </c>
      <c r="L21" s="1120">
        <f t="shared" si="1"/>
        <v>13</v>
      </c>
    </row>
    <row r="22" spans="3:12">
      <c r="C22" s="1526"/>
      <c r="D22" s="1114" t="s">
        <v>3310</v>
      </c>
      <c r="E22" s="1113">
        <v>2</v>
      </c>
      <c r="F22" s="1113">
        <v>18</v>
      </c>
      <c r="G22" s="1113">
        <f t="shared" si="0"/>
        <v>20</v>
      </c>
      <c r="I22" s="1120" t="s">
        <v>1996</v>
      </c>
      <c r="J22" s="1120">
        <v>3</v>
      </c>
      <c r="K22" s="1120">
        <v>1</v>
      </c>
      <c r="L22" s="1120">
        <f t="shared" si="1"/>
        <v>4</v>
      </c>
    </row>
    <row r="23" spans="3:12">
      <c r="C23" s="1526"/>
      <c r="D23" s="1114" t="s">
        <v>3311</v>
      </c>
      <c r="E23" s="1113">
        <v>3</v>
      </c>
      <c r="F23" s="1113">
        <v>1</v>
      </c>
      <c r="G23" s="1113">
        <f t="shared" si="0"/>
        <v>4</v>
      </c>
      <c r="I23" s="1120" t="s">
        <v>1936</v>
      </c>
      <c r="J23" s="1120">
        <v>2</v>
      </c>
      <c r="K23" s="1120"/>
      <c r="L23" s="1120">
        <f t="shared" si="1"/>
        <v>2</v>
      </c>
    </row>
    <row r="24" spans="3:12">
      <c r="C24" s="1526"/>
      <c r="D24" s="1114" t="s">
        <v>3312</v>
      </c>
      <c r="E24" s="1113">
        <v>2</v>
      </c>
      <c r="F24" s="1113"/>
      <c r="G24" s="1113">
        <f t="shared" si="0"/>
        <v>2</v>
      </c>
      <c r="I24" s="1120" t="s">
        <v>2233</v>
      </c>
      <c r="J24" s="1120"/>
      <c r="K24" s="1120">
        <v>5</v>
      </c>
      <c r="L24" s="1120">
        <f t="shared" si="1"/>
        <v>5</v>
      </c>
    </row>
    <row r="25" spans="3:12">
      <c r="C25" s="1526"/>
      <c r="D25" s="1114" t="s">
        <v>3313</v>
      </c>
      <c r="E25" s="1113"/>
      <c r="F25" s="1113">
        <v>5</v>
      </c>
      <c r="G25" s="1113">
        <f t="shared" si="0"/>
        <v>5</v>
      </c>
      <c r="I25" s="1120"/>
      <c r="J25" s="1120"/>
      <c r="K25" s="1120"/>
      <c r="L25" s="1120">
        <f t="shared" si="1"/>
        <v>0</v>
      </c>
    </row>
    <row r="26" spans="3:12">
      <c r="C26" s="1526"/>
      <c r="D26" s="1114" t="s">
        <v>3314</v>
      </c>
      <c r="E26" s="1113"/>
      <c r="F26" s="1113"/>
      <c r="G26" s="1113"/>
      <c r="I26" s="1120"/>
      <c r="J26" s="1120"/>
      <c r="K26" s="1120"/>
      <c r="L26" s="1120">
        <f t="shared" si="1"/>
        <v>0</v>
      </c>
    </row>
    <row r="27" spans="3:12">
      <c r="C27" s="1526"/>
      <c r="D27" s="1114" t="s">
        <v>3315</v>
      </c>
      <c r="E27" s="1113"/>
      <c r="F27" s="1113"/>
      <c r="G27" s="1113"/>
      <c r="I27" s="1120"/>
      <c r="J27" s="1120"/>
      <c r="K27" s="1120"/>
      <c r="L27" s="1120">
        <f t="shared" si="1"/>
        <v>0</v>
      </c>
    </row>
    <row r="28" spans="3:12">
      <c r="C28" s="1526"/>
      <c r="D28" s="1114" t="s">
        <v>3316</v>
      </c>
      <c r="E28" s="1113"/>
      <c r="F28" s="1113"/>
      <c r="G28" s="1113"/>
      <c r="I28" s="1120"/>
      <c r="J28" s="1120"/>
      <c r="K28" s="1120"/>
      <c r="L28" s="1120">
        <f t="shared" si="1"/>
        <v>0</v>
      </c>
    </row>
    <row r="29" spans="3:12">
      <c r="C29" s="1527" t="s">
        <v>994</v>
      </c>
      <c r="D29" s="1527"/>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P12"/>
  <sheetViews>
    <sheetView zoomScale="90" workbookViewId="0">
      <pane ySplit="6" topLeftCell="A7" activePane="bottomLeft" state="frozen"/>
      <selection activeCell="L36" sqref="L36"/>
      <selection pane="bottomLeft" activeCell="A12" sqref="A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46161</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3" t="s">
        <v>1783</v>
      </c>
      <c r="B5" s="1513" t="s">
        <v>998</v>
      </c>
      <c r="C5" s="1513" t="s">
        <v>44</v>
      </c>
      <c r="D5" s="1513" t="s">
        <v>45</v>
      </c>
      <c r="E5" s="1513" t="s">
        <v>1762</v>
      </c>
      <c r="F5" s="1513" t="s">
        <v>1441</v>
      </c>
      <c r="G5" s="1515" t="s">
        <v>28</v>
      </c>
      <c r="H5" s="1516"/>
      <c r="I5" s="1516"/>
      <c r="J5" s="1516"/>
      <c r="K5" s="1517"/>
      <c r="L5" s="1518" t="s">
        <v>2417</v>
      </c>
      <c r="M5" s="1513" t="s">
        <v>627</v>
      </c>
      <c r="N5" s="659" t="s">
        <v>1763</v>
      </c>
      <c r="O5" s="660" t="s">
        <v>1764</v>
      </c>
      <c r="P5" s="660" t="s">
        <v>1765</v>
      </c>
    </row>
    <row r="6" spans="1:16" s="661" customFormat="1" ht="17.5" customHeight="1">
      <c r="A6" s="1514"/>
      <c r="B6" s="1514"/>
      <c r="C6" s="1514"/>
      <c r="D6" s="1514"/>
      <c r="E6" s="1514"/>
      <c r="F6" s="1514"/>
      <c r="G6" s="659" t="s">
        <v>1416</v>
      </c>
      <c r="H6" s="659" t="s">
        <v>2415</v>
      </c>
      <c r="I6" s="659" t="s">
        <v>2389</v>
      </c>
      <c r="J6" s="659" t="s">
        <v>2416</v>
      </c>
      <c r="K6" s="659" t="s">
        <v>2407</v>
      </c>
      <c r="L6" s="1519"/>
      <c r="M6" s="1514"/>
      <c r="N6" s="659"/>
      <c r="O6" s="660"/>
      <c r="P6" s="660"/>
    </row>
    <row r="7" spans="1:16" s="1055" customFormat="1" ht="50">
      <c r="A7" s="1028">
        <v>1</v>
      </c>
      <c r="B7" s="1029" t="s">
        <v>3063</v>
      </c>
      <c r="C7" s="1028" t="s">
        <v>3533</v>
      </c>
      <c r="D7" s="1028" t="s">
        <v>92</v>
      </c>
      <c r="E7" s="1030">
        <f t="shared" ref="E7:E12" si="0">31.932+4.177</f>
        <v>36.108999999999995</v>
      </c>
      <c r="F7" s="1031">
        <v>46121</v>
      </c>
      <c r="G7" s="1031"/>
      <c r="H7" s="1031"/>
      <c r="I7" s="1031"/>
      <c r="J7" s="1031"/>
      <c r="K7" s="1031"/>
      <c r="L7" s="1031"/>
      <c r="M7" s="815" t="s">
        <v>22</v>
      </c>
      <c r="N7" s="1028" t="s">
        <v>3244</v>
      </c>
      <c r="O7" s="1028">
        <v>12</v>
      </c>
      <c r="P7" s="798" t="s">
        <v>3660</v>
      </c>
    </row>
    <row r="8" spans="1:16" s="1055" customFormat="1" ht="40.5" customHeight="1">
      <c r="A8" s="1028">
        <f>A7+1</f>
        <v>2</v>
      </c>
      <c r="B8" s="1029" t="s">
        <v>2413</v>
      </c>
      <c r="C8" s="1028" t="s">
        <v>3534</v>
      </c>
      <c r="D8" s="1028" t="s">
        <v>92</v>
      </c>
      <c r="E8" s="1030">
        <f t="shared" si="0"/>
        <v>36.108999999999995</v>
      </c>
      <c r="F8" s="1031">
        <v>46109</v>
      </c>
      <c r="G8" s="1031"/>
      <c r="H8" s="1031"/>
      <c r="I8" s="1031"/>
      <c r="J8" s="1031"/>
      <c r="K8" s="1031"/>
      <c r="L8" s="1031"/>
      <c r="M8" s="815" t="s">
        <v>22</v>
      </c>
      <c r="N8" s="1028" t="s">
        <v>3535</v>
      </c>
      <c r="O8" s="1028">
        <v>8</v>
      </c>
      <c r="P8" s="798" t="s">
        <v>3641</v>
      </c>
    </row>
    <row r="9" spans="1:16" s="1055" customFormat="1" ht="40.5" customHeight="1">
      <c r="A9" s="1028">
        <f t="shared" ref="A9:A12" si="1">A8+1</f>
        <v>3</v>
      </c>
      <c r="B9" s="1029" t="s">
        <v>3065</v>
      </c>
      <c r="C9" s="1028" t="s">
        <v>3533</v>
      </c>
      <c r="D9" s="1028" t="s">
        <v>92</v>
      </c>
      <c r="E9" s="1030">
        <f t="shared" si="0"/>
        <v>36.108999999999995</v>
      </c>
      <c r="F9" s="1031">
        <v>46110</v>
      </c>
      <c r="G9" s="1031"/>
      <c r="H9" s="1031"/>
      <c r="I9" s="1031"/>
      <c r="J9" s="1031"/>
      <c r="K9" s="1031"/>
      <c r="L9" s="1031"/>
      <c r="M9" s="815" t="s">
        <v>22</v>
      </c>
      <c r="N9" s="1028" t="s">
        <v>3542</v>
      </c>
      <c r="O9" s="1028">
        <v>7</v>
      </c>
      <c r="P9" s="798" t="s">
        <v>3536</v>
      </c>
    </row>
    <row r="10" spans="1:16" s="1055" customFormat="1" ht="40.5" customHeight="1">
      <c r="A10" s="1028">
        <f t="shared" si="1"/>
        <v>4</v>
      </c>
      <c r="B10" s="1029" t="s">
        <v>3067</v>
      </c>
      <c r="C10" s="1028" t="s">
        <v>3534</v>
      </c>
      <c r="D10" s="1028" t="s">
        <v>92</v>
      </c>
      <c r="E10" s="1030">
        <f t="shared" si="0"/>
        <v>36.108999999999995</v>
      </c>
      <c r="F10" s="1031">
        <v>46140</v>
      </c>
      <c r="G10" s="1031"/>
      <c r="H10" s="1031"/>
      <c r="I10" s="1031"/>
      <c r="J10" s="1031"/>
      <c r="K10" s="1031"/>
      <c r="L10" s="1031"/>
      <c r="M10" s="815" t="s">
        <v>22</v>
      </c>
      <c r="N10" s="1028" t="s">
        <v>3542</v>
      </c>
      <c r="O10" s="1028">
        <v>7</v>
      </c>
      <c r="P10" s="798" t="s">
        <v>3536</v>
      </c>
    </row>
    <row r="11" spans="1:16" s="1055" customFormat="1" ht="40.5" customHeight="1">
      <c r="A11" s="1028">
        <f t="shared" si="1"/>
        <v>5</v>
      </c>
      <c r="B11" s="1029" t="s">
        <v>3326</v>
      </c>
      <c r="C11" s="1028" t="s">
        <v>3534</v>
      </c>
      <c r="D11" s="1028" t="s">
        <v>92</v>
      </c>
      <c r="E11" s="1030">
        <f t="shared" si="0"/>
        <v>36.108999999999995</v>
      </c>
      <c r="F11" s="1031">
        <v>46160</v>
      </c>
      <c r="G11" s="1031"/>
      <c r="H11" s="1031"/>
      <c r="I11" s="1031"/>
      <c r="J11" s="1031"/>
      <c r="K11" s="1031"/>
      <c r="L11" s="1031"/>
      <c r="M11" s="815" t="s">
        <v>22</v>
      </c>
      <c r="N11" s="1028" t="s">
        <v>3535</v>
      </c>
      <c r="O11" s="1028">
        <v>5</v>
      </c>
      <c r="P11" s="798" t="s">
        <v>3536</v>
      </c>
    </row>
    <row r="12" spans="1:16" s="1055" customFormat="1" ht="40.5" customHeight="1">
      <c r="A12" s="1028">
        <f t="shared" si="1"/>
        <v>6</v>
      </c>
      <c r="B12" s="1029" t="s">
        <v>3062</v>
      </c>
      <c r="C12" s="1028" t="s">
        <v>3533</v>
      </c>
      <c r="D12" s="1028" t="s">
        <v>92</v>
      </c>
      <c r="E12" s="1030">
        <f t="shared" si="0"/>
        <v>36.108999999999995</v>
      </c>
      <c r="F12" s="1031">
        <v>46150</v>
      </c>
      <c r="G12" s="1031"/>
      <c r="H12" s="1031"/>
      <c r="I12" s="1031"/>
      <c r="J12" s="1031"/>
      <c r="K12" s="1031"/>
      <c r="L12" s="1031"/>
      <c r="M12" s="815" t="s">
        <v>22</v>
      </c>
      <c r="N12" s="1028" t="s">
        <v>3244</v>
      </c>
      <c r="O12" s="1028">
        <v>8</v>
      </c>
      <c r="P12" s="798" t="s">
        <v>3536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119"/>
  <sheetViews>
    <sheetView zoomScale="90" zoomScaleNormal="90" workbookViewId="0">
      <pane ySplit="6" topLeftCell="A112" activePane="bottomLeft" state="frozen"/>
      <selection activeCell="N10" sqref="M10:N10"/>
      <selection pane="bottomLeft" activeCell="K117" sqref="K1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28" t="s">
        <v>37</v>
      </c>
      <c r="B1" s="1528"/>
      <c r="C1" s="1528"/>
      <c r="D1" s="1528"/>
      <c r="E1" s="1528"/>
      <c r="F1" s="1528"/>
      <c r="G1" s="1528"/>
      <c r="H1" s="1528"/>
      <c r="I1" s="698" t="s">
        <v>38</v>
      </c>
      <c r="J1" s="699">
        <f>'TB-605'!E1</f>
        <v>46161</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513" t="s">
        <v>1783</v>
      </c>
      <c r="B5" s="1513" t="s">
        <v>998</v>
      </c>
      <c r="C5" s="1513" t="s">
        <v>44</v>
      </c>
      <c r="D5" s="1518" t="s">
        <v>3239</v>
      </c>
      <c r="E5" s="1513" t="s">
        <v>1762</v>
      </c>
      <c r="F5" s="1518" t="s">
        <v>3274</v>
      </c>
      <c r="G5" s="1518" t="s">
        <v>3241</v>
      </c>
      <c r="H5" s="1513" t="s">
        <v>627</v>
      </c>
      <c r="I5" s="1513" t="s">
        <v>1763</v>
      </c>
      <c r="J5" s="1518" t="s">
        <v>1764</v>
      </c>
      <c r="K5" s="660" t="s">
        <v>1765</v>
      </c>
    </row>
    <row r="6" spans="1:11" s="661" customFormat="1" ht="17.5" customHeight="1">
      <c r="A6" s="1514"/>
      <c r="B6" s="1514"/>
      <c r="C6" s="1514"/>
      <c r="D6" s="1514"/>
      <c r="E6" s="1514"/>
      <c r="F6" s="1514"/>
      <c r="G6" s="1514"/>
      <c r="H6" s="1514"/>
      <c r="I6" s="1514"/>
      <c r="J6" s="1519"/>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3305</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3320</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3305</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3325</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3306</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3320</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3305</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3325</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3305</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3338</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3339</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3334</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3325</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3305</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3339</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3338</v>
      </c>
      <c r="J22" s="750">
        <v>34</v>
      </c>
      <c r="K22" s="1109"/>
    </row>
    <row r="23" spans="1:11" s="1055" customFormat="1" ht="31" customHeight="1">
      <c r="A23" s="750">
        <f t="shared" si="0"/>
        <v>17</v>
      </c>
      <c r="B23" s="751" t="s">
        <v>3148</v>
      </c>
      <c r="C23" s="750" t="s">
        <v>62</v>
      </c>
      <c r="D23" s="1139">
        <v>19.440000000000001</v>
      </c>
      <c r="E23" s="786"/>
      <c r="F23" s="752">
        <v>46070</v>
      </c>
      <c r="G23" s="752">
        <v>46073</v>
      </c>
      <c r="H23" s="750" t="s">
        <v>631</v>
      </c>
      <c r="I23" s="750" t="s">
        <v>3325</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3305</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3334</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3338</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3325</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3339</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3305</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3334</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3339</v>
      </c>
      <c r="J33" s="750">
        <v>30</v>
      </c>
      <c r="K33" s="1109"/>
    </row>
    <row r="34" spans="1:11" s="1055" customFormat="1" ht="31" customHeight="1">
      <c r="A34" s="750">
        <f t="shared" si="0"/>
        <v>28</v>
      </c>
      <c r="B34" s="751" t="s">
        <v>3287</v>
      </c>
      <c r="C34" s="750" t="s">
        <v>62</v>
      </c>
      <c r="D34" s="1139">
        <v>19.440000000000001</v>
      </c>
      <c r="E34" s="786"/>
      <c r="F34" s="752">
        <v>46078</v>
      </c>
      <c r="G34" s="752">
        <v>46081</v>
      </c>
      <c r="H34" s="750" t="s">
        <v>631</v>
      </c>
      <c r="I34" s="750" t="s">
        <v>3305</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3339</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3325</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3334</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3305</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3320</v>
      </c>
      <c r="J40" s="1063">
        <v>30</v>
      </c>
      <c r="K40" s="1109"/>
    </row>
    <row r="41" spans="1:11" s="1055" customFormat="1" ht="31" customHeight="1">
      <c r="A41" s="1063">
        <f t="shared" si="0"/>
        <v>35</v>
      </c>
      <c r="B41" s="1064" t="s">
        <v>3149</v>
      </c>
      <c r="C41" s="1063" t="s">
        <v>76</v>
      </c>
      <c r="D41" s="1140">
        <v>18.338999999999999</v>
      </c>
      <c r="E41" s="961"/>
      <c r="F41" s="1065">
        <v>46083</v>
      </c>
      <c r="G41" s="1065">
        <v>46088</v>
      </c>
      <c r="H41" s="1063" t="s">
        <v>631</v>
      </c>
      <c r="I41" s="1063" t="s">
        <v>3325</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3334</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3325</v>
      </c>
      <c r="J44" s="1063">
        <v>22</v>
      </c>
      <c r="K44" s="1109"/>
    </row>
    <row r="45" spans="1:11" s="1055" customFormat="1" ht="31" customHeight="1">
      <c r="A45" s="1063">
        <f t="shared" si="0"/>
        <v>39</v>
      </c>
      <c r="B45" s="1064" t="s">
        <v>3200</v>
      </c>
      <c r="C45" s="1063" t="s">
        <v>76</v>
      </c>
      <c r="D45" s="1140">
        <v>18.34</v>
      </c>
      <c r="E45" s="961"/>
      <c r="F45" s="1065">
        <v>46088</v>
      </c>
      <c r="G45" s="1065">
        <v>46094</v>
      </c>
      <c r="H45" s="750" t="s">
        <v>631</v>
      </c>
      <c r="I45" s="1063" t="s">
        <v>3369</v>
      </c>
      <c r="J45" s="1063">
        <v>25</v>
      </c>
      <c r="K45" s="1109"/>
    </row>
    <row r="46" spans="1:11" s="1055" customFormat="1" ht="31" customHeight="1">
      <c r="A46" s="1063">
        <f t="shared" si="0"/>
        <v>40</v>
      </c>
      <c r="B46" s="1064" t="s">
        <v>3158</v>
      </c>
      <c r="C46" s="1063" t="s">
        <v>76</v>
      </c>
      <c r="D46" s="1140">
        <v>18.34</v>
      </c>
      <c r="E46" s="961"/>
      <c r="F46" s="1065">
        <v>46089</v>
      </c>
      <c r="G46" s="1065">
        <v>46094</v>
      </c>
      <c r="H46" s="750" t="s">
        <v>631</v>
      </c>
      <c r="I46" s="1063" t="s">
        <v>3334</v>
      </c>
      <c r="J46" s="1063">
        <v>30</v>
      </c>
      <c r="K46" s="1075" t="s">
        <v>3372</v>
      </c>
    </row>
    <row r="47" spans="1:11" s="1055" customFormat="1" ht="31" customHeight="1">
      <c r="A47" s="750">
        <f t="shared" si="0"/>
        <v>41</v>
      </c>
      <c r="B47" s="751" t="s">
        <v>3283</v>
      </c>
      <c r="C47" s="750" t="s">
        <v>76</v>
      </c>
      <c r="D47" s="1139">
        <v>18.34</v>
      </c>
      <c r="E47" s="786"/>
      <c r="F47" s="752">
        <v>46090</v>
      </c>
      <c r="G47" s="752">
        <v>46093</v>
      </c>
      <c r="H47" s="750" t="s">
        <v>631</v>
      </c>
      <c r="I47" s="750" t="s">
        <v>3305</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3325</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3305</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3334</v>
      </c>
      <c r="J51" s="750">
        <v>30</v>
      </c>
      <c r="K51" s="1109"/>
    </row>
    <row r="52" spans="1:11" s="1055" customFormat="1" ht="31" customHeight="1">
      <c r="A52" s="750">
        <f t="shared" si="0"/>
        <v>46</v>
      </c>
      <c r="B52" s="751" t="s">
        <v>3226</v>
      </c>
      <c r="C52" s="750" t="s">
        <v>1269</v>
      </c>
      <c r="D52" s="1139">
        <v>27.92</v>
      </c>
      <c r="E52" s="786"/>
      <c r="F52" s="752">
        <v>46094</v>
      </c>
      <c r="G52" s="752">
        <v>46102</v>
      </c>
      <c r="H52" s="750" t="s">
        <v>631</v>
      </c>
      <c r="I52" s="750" t="s">
        <v>3369</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3320</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3325</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3305</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3334</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3325</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3305</v>
      </c>
      <c r="J59" s="750">
        <v>30</v>
      </c>
      <c r="K59" s="1109"/>
    </row>
    <row r="60" spans="1:11" s="1055" customFormat="1" ht="31" customHeight="1">
      <c r="A60" s="750">
        <f t="shared" si="0"/>
        <v>54</v>
      </c>
      <c r="B60" s="751" t="s">
        <v>3225</v>
      </c>
      <c r="C60" s="750" t="s">
        <v>1277</v>
      </c>
      <c r="D60" s="1139">
        <v>32.22</v>
      </c>
      <c r="E60" s="786"/>
      <c r="F60" s="752">
        <v>46102</v>
      </c>
      <c r="G60" s="752">
        <v>46110</v>
      </c>
      <c r="H60" s="750" t="s">
        <v>631</v>
      </c>
      <c r="I60" s="750" t="s">
        <v>3369</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3174</v>
      </c>
      <c r="C62" s="750" t="s">
        <v>62</v>
      </c>
      <c r="D62" s="1139">
        <v>19.440000000000001</v>
      </c>
      <c r="E62" s="786"/>
      <c r="F62" s="752">
        <v>46104</v>
      </c>
      <c r="G62" s="752">
        <v>46106</v>
      </c>
      <c r="H62" s="750" t="s">
        <v>631</v>
      </c>
      <c r="I62" s="750" t="s">
        <v>3325</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3390</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3305</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3325</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3305</v>
      </c>
      <c r="J67" s="750">
        <v>30</v>
      </c>
      <c r="K67" s="1109"/>
    </row>
    <row r="68" spans="1:11" s="1055" customFormat="1" ht="31" customHeight="1">
      <c r="A68" s="750">
        <f t="shared" si="0"/>
        <v>62</v>
      </c>
      <c r="B68" s="751" t="s">
        <v>3201</v>
      </c>
      <c r="C68" s="750" t="s">
        <v>76</v>
      </c>
      <c r="D68" s="1139">
        <v>18.34</v>
      </c>
      <c r="E68" s="786"/>
      <c r="F68" s="752">
        <v>46110</v>
      </c>
      <c r="G68" s="752">
        <v>46115</v>
      </c>
      <c r="H68" s="750" t="s">
        <v>631</v>
      </c>
      <c r="I68" s="750" t="s">
        <v>3369</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3390</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3325</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3305</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3334</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3325</v>
      </c>
      <c r="J73" s="750">
        <v>25</v>
      </c>
      <c r="K73" s="1109"/>
    </row>
    <row r="74" spans="1:11" s="1055" customFormat="1" ht="31" customHeight="1">
      <c r="A74" s="750">
        <f t="shared" si="0"/>
        <v>68</v>
      </c>
      <c r="B74" s="751" t="s">
        <v>3198</v>
      </c>
      <c r="C74" s="750" t="s">
        <v>76</v>
      </c>
      <c r="D74" s="1139">
        <v>18.34</v>
      </c>
      <c r="E74" s="786"/>
      <c r="F74" s="752">
        <v>46116</v>
      </c>
      <c r="G74" s="752">
        <v>46121</v>
      </c>
      <c r="H74" s="750" t="s">
        <v>631</v>
      </c>
      <c r="I74" s="750" t="s">
        <v>3462</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3325</v>
      </c>
      <c r="J76" s="750">
        <v>25</v>
      </c>
      <c r="K76" s="1109"/>
    </row>
    <row r="77" spans="1:11" s="1055" customFormat="1" ht="31" customHeight="1">
      <c r="A77" s="750">
        <f t="shared" si="0"/>
        <v>71</v>
      </c>
      <c r="B77" s="751" t="s">
        <v>3199</v>
      </c>
      <c r="C77" s="750" t="s">
        <v>76</v>
      </c>
      <c r="D77" s="1139">
        <v>18.34</v>
      </c>
      <c r="E77" s="786"/>
      <c r="F77" s="752">
        <v>46122</v>
      </c>
      <c r="G77" s="752">
        <v>46126</v>
      </c>
      <c r="H77" s="750" t="s">
        <v>631</v>
      </c>
      <c r="I77" s="750" t="s">
        <v>3462</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3305</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3390</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3325</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3305</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3334</v>
      </c>
      <c r="J82" s="750">
        <v>20</v>
      </c>
      <c r="K82" s="1109"/>
    </row>
    <row r="83" spans="1:11" s="1055" customFormat="1" ht="31" customHeight="1">
      <c r="A83" s="750">
        <f t="shared" si="0"/>
        <v>77</v>
      </c>
      <c r="B83" s="751" t="s">
        <v>3194</v>
      </c>
      <c r="C83" s="750" t="s">
        <v>76</v>
      </c>
      <c r="D83" s="1139">
        <v>18.34</v>
      </c>
      <c r="E83" s="786"/>
      <c r="F83" s="752">
        <v>46126</v>
      </c>
      <c r="G83" s="752">
        <v>46129</v>
      </c>
      <c r="H83" s="750" t="s">
        <v>631</v>
      </c>
      <c r="I83" s="750" t="s">
        <v>3462</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3325</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3305</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3334</v>
      </c>
      <c r="J87" s="750">
        <v>20</v>
      </c>
      <c r="K87" s="1109"/>
    </row>
    <row r="88" spans="1:11" s="1055" customFormat="1" ht="31" customHeight="1">
      <c r="A88" s="750">
        <f t="shared" si="0"/>
        <v>82</v>
      </c>
      <c r="B88" s="751" t="s">
        <v>3195</v>
      </c>
      <c r="C88" s="750" t="s">
        <v>76</v>
      </c>
      <c r="D88" s="1139">
        <v>18.34</v>
      </c>
      <c r="E88" s="786"/>
      <c r="F88" s="752">
        <v>46130</v>
      </c>
      <c r="G88" s="752">
        <v>46134</v>
      </c>
      <c r="H88" s="955" t="s">
        <v>631</v>
      </c>
      <c r="I88" s="750" t="s">
        <v>3462</v>
      </c>
      <c r="J88" s="750">
        <v>25</v>
      </c>
      <c r="K88" s="1109"/>
    </row>
    <row r="89" spans="1:11" s="1055" customFormat="1" ht="31" customHeight="1">
      <c r="A89" s="750">
        <f t="shared" si="0"/>
        <v>83</v>
      </c>
      <c r="B89" s="751" t="s">
        <v>3175</v>
      </c>
      <c r="C89" s="750" t="s">
        <v>249</v>
      </c>
      <c r="D89" s="1139">
        <v>24.149000000000001</v>
      </c>
      <c r="E89" s="786"/>
      <c r="F89" s="752">
        <v>46131</v>
      </c>
      <c r="G89" s="752">
        <v>46139</v>
      </c>
      <c r="H89" s="955" t="s">
        <v>631</v>
      </c>
      <c r="I89" s="750" t="s">
        <v>3390</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3325</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3305</v>
      </c>
      <c r="J91" s="750">
        <v>24</v>
      </c>
      <c r="K91" s="1109"/>
    </row>
    <row r="92" spans="1:11" s="1055" customFormat="1" ht="31" customHeight="1">
      <c r="A92" s="750">
        <f t="shared" ref="A92:A119"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3196</v>
      </c>
      <c r="C93" s="750" t="s">
        <v>76</v>
      </c>
      <c r="D93" s="1139">
        <v>18.34</v>
      </c>
      <c r="E93" s="786"/>
      <c r="F93" s="752">
        <v>46134</v>
      </c>
      <c r="G93" s="752">
        <v>46139</v>
      </c>
      <c r="H93" s="955" t="s">
        <v>631</v>
      </c>
      <c r="I93" s="750" t="s">
        <v>3462</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3325</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3334</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3305</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3325</v>
      </c>
      <c r="J97" s="750">
        <v>25</v>
      </c>
      <c r="K97" s="1109"/>
    </row>
    <row r="98" spans="1:11" s="1055" customFormat="1" ht="31" customHeight="1">
      <c r="A98" s="750">
        <f t="shared" si="1"/>
        <v>92</v>
      </c>
      <c r="B98" s="751" t="s">
        <v>3197</v>
      </c>
      <c r="C98" s="750" t="s">
        <v>53</v>
      </c>
      <c r="D98" s="1139">
        <v>22.68</v>
      </c>
      <c r="E98" s="786"/>
      <c r="F98" s="752">
        <v>46139</v>
      </c>
      <c r="G98" s="752">
        <v>46146</v>
      </c>
      <c r="H98" s="955" t="s">
        <v>631</v>
      </c>
      <c r="I98" s="750" t="s">
        <v>3462</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3390</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3305</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3334</v>
      </c>
      <c r="J102" s="750">
        <v>20</v>
      </c>
      <c r="K102" s="1109"/>
    </row>
    <row r="103" spans="1:11" s="1055" customFormat="1" ht="31" customHeight="1">
      <c r="A103" s="750">
        <f t="shared" si="1"/>
        <v>97</v>
      </c>
      <c r="B103" s="751" t="s">
        <v>3190</v>
      </c>
      <c r="C103" s="750" t="s">
        <v>76</v>
      </c>
      <c r="D103" s="1139">
        <v>18.34</v>
      </c>
      <c r="E103" s="786"/>
      <c r="F103" s="752">
        <v>46142</v>
      </c>
      <c r="G103" s="752">
        <v>46146</v>
      </c>
      <c r="H103" s="955" t="s">
        <v>631</v>
      </c>
      <c r="I103" s="750" t="s">
        <v>3325</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3164</v>
      </c>
      <c r="C105" s="750" t="s">
        <v>1978</v>
      </c>
      <c r="D105" s="1139">
        <v>36.353999999999999</v>
      </c>
      <c r="E105" s="786"/>
      <c r="F105" s="752">
        <v>46147</v>
      </c>
      <c r="G105" s="752">
        <v>46157</v>
      </c>
      <c r="H105" s="955" t="s">
        <v>631</v>
      </c>
      <c r="I105" s="750" t="s">
        <v>3390</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3305</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3334</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3325</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3325</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3305</v>
      </c>
      <c r="J110" s="750">
        <v>24</v>
      </c>
      <c r="K110" s="1109"/>
    </row>
    <row r="111" spans="1:11" s="1055" customFormat="1" ht="31" customHeight="1">
      <c r="A111" s="750">
        <f t="shared" si="1"/>
        <v>105</v>
      </c>
      <c r="B111" s="751" t="s">
        <v>3351</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3305</v>
      </c>
      <c r="J112" s="750">
        <v>24</v>
      </c>
      <c r="K112" s="1109"/>
    </row>
    <row r="113" spans="1:11" s="1055" customFormat="1" ht="31" customHeight="1">
      <c r="A113" s="750">
        <f t="shared" si="1"/>
        <v>107</v>
      </c>
      <c r="B113" s="751" t="s">
        <v>3192</v>
      </c>
      <c r="C113" s="750" t="s">
        <v>76</v>
      </c>
      <c r="D113" s="1139">
        <v>18.34</v>
      </c>
      <c r="E113" s="786"/>
      <c r="F113" s="752">
        <v>46152</v>
      </c>
      <c r="G113" s="752">
        <v>46155</v>
      </c>
      <c r="H113" s="955" t="s">
        <v>631</v>
      </c>
      <c r="I113" s="750" t="s">
        <v>3325</v>
      </c>
      <c r="J113" s="750">
        <v>25</v>
      </c>
      <c r="K113" s="1109"/>
    </row>
    <row r="114" spans="1:11" s="1055" customFormat="1" ht="31" customHeight="1">
      <c r="A114" s="750">
        <f t="shared" si="1"/>
        <v>108</v>
      </c>
      <c r="B114" s="751" t="s">
        <v>3276</v>
      </c>
      <c r="C114" s="750" t="s">
        <v>62</v>
      </c>
      <c r="D114" s="1139">
        <v>19.440000000000001</v>
      </c>
      <c r="E114" s="786"/>
      <c r="F114" s="752">
        <v>46156</v>
      </c>
      <c r="G114" s="752">
        <v>46158</v>
      </c>
      <c r="H114" s="955" t="s">
        <v>631</v>
      </c>
      <c r="I114" s="750" t="s">
        <v>3305</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3325</v>
      </c>
      <c r="J115" s="750">
        <v>25</v>
      </c>
      <c r="K115" s="1109"/>
    </row>
    <row r="116" spans="1:11" s="1055" customFormat="1" ht="31" customHeight="1">
      <c r="A116" s="1028">
        <f>A115+1</f>
        <v>110</v>
      </c>
      <c r="B116" s="1029" t="s">
        <v>3157</v>
      </c>
      <c r="C116" s="1028" t="s">
        <v>76</v>
      </c>
      <c r="D116" s="1136">
        <v>18.34</v>
      </c>
      <c r="E116" s="1030"/>
      <c r="F116" s="1031">
        <v>46157</v>
      </c>
      <c r="G116" s="1031"/>
      <c r="H116" s="815" t="s">
        <v>3640</v>
      </c>
      <c r="I116" s="1028" t="s">
        <v>3390</v>
      </c>
      <c r="J116" s="1028">
        <v>20</v>
      </c>
      <c r="K116" s="1109"/>
    </row>
    <row r="117" spans="1:11" s="1055" customFormat="1" ht="31" customHeight="1">
      <c r="A117" s="1028">
        <f t="shared" si="1"/>
        <v>111</v>
      </c>
      <c r="B117" s="1029" t="s">
        <v>2894</v>
      </c>
      <c r="C117" s="1028" t="s">
        <v>1319</v>
      </c>
      <c r="D117" s="1136"/>
      <c r="E117" s="1030"/>
      <c r="F117" s="1031">
        <v>46158</v>
      </c>
      <c r="G117" s="1031"/>
      <c r="H117" s="815" t="s">
        <v>3652</v>
      </c>
      <c r="I117" s="1028" t="s">
        <v>3305</v>
      </c>
      <c r="J117" s="1028">
        <v>24</v>
      </c>
      <c r="K117" s="1109"/>
    </row>
    <row r="118" spans="1:11" s="1055" customFormat="1" ht="31" customHeight="1">
      <c r="A118" s="750">
        <f t="shared" si="1"/>
        <v>112</v>
      </c>
      <c r="B118" s="751" t="s">
        <v>2602</v>
      </c>
      <c r="C118" s="750" t="s">
        <v>76</v>
      </c>
      <c r="D118" s="1139"/>
      <c r="E118" s="786"/>
      <c r="F118" s="752">
        <v>46158</v>
      </c>
      <c r="G118" s="752"/>
      <c r="H118" s="955" t="s">
        <v>631</v>
      </c>
      <c r="I118" s="750" t="s">
        <v>3325</v>
      </c>
      <c r="J118" s="750">
        <v>25</v>
      </c>
      <c r="K118" s="1109"/>
    </row>
    <row r="119" spans="1:11" s="1055" customFormat="1" ht="31" customHeight="1">
      <c r="A119" s="1028">
        <f t="shared" si="1"/>
        <v>113</v>
      </c>
      <c r="B119" s="1029" t="s">
        <v>3193</v>
      </c>
      <c r="C119" s="1028" t="s">
        <v>62</v>
      </c>
      <c r="D119" s="1136"/>
      <c r="E119" s="1030"/>
      <c r="F119" s="1031">
        <v>46161</v>
      </c>
      <c r="G119" s="1031"/>
      <c r="H119" s="815" t="s">
        <v>3625</v>
      </c>
      <c r="I119" s="1028" t="s">
        <v>3325</v>
      </c>
      <c r="J119" s="1028">
        <v>25</v>
      </c>
      <c r="K119"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9" priority="2"/>
  </conditionalFormatting>
  <conditionalFormatting sqref="B1:B1048576">
    <cfRule type="duplicateValues" dxfId="3578"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166" activePane="bottomLeft" state="frozen"/>
      <selection activeCell="N10" sqref="M10:N10"/>
      <selection pane="bottomLeft" activeCell="O177" sqref="O177"/>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207</v>
      </c>
      <c r="M4" s="982">
        <f>COUNTIF($M$8:$M$488,"C")</f>
        <v>193</v>
      </c>
      <c r="N4" s="982">
        <f>COUNTIF($N$8:$N$488,"C")</f>
        <v>166</v>
      </c>
      <c r="O4" s="982">
        <f>COUNTIF($O$8:$O$594,"C")</f>
        <v>110</v>
      </c>
      <c r="P4" s="982">
        <f>COUNTIF($P$8:$P$417,"C")</f>
        <v>0</v>
      </c>
      <c r="Q4" s="982"/>
    </row>
    <row r="5" spans="1:18" ht="25.5" customHeight="1">
      <c r="J5" s="980" t="s">
        <v>22</v>
      </c>
      <c r="K5" s="981"/>
      <c r="L5" s="982"/>
      <c r="M5" s="982">
        <f>COUNTIF($M$8:$M$488,"WIP")</f>
        <v>14</v>
      </c>
      <c r="N5" s="982">
        <f>COUNTIF($N$8:$N$417,"WIP")</f>
        <v>0</v>
      </c>
      <c r="O5" s="982">
        <f>COUNTIF($O$8:$O$553,"WIP")</f>
        <v>3</v>
      </c>
      <c r="P5" s="982">
        <f>COUNTIF($P$8:$P$417,"WIP")</f>
        <v>0</v>
      </c>
      <c r="Q5" s="983"/>
    </row>
    <row r="6" spans="1:18" s="976" customFormat="1" ht="46.75" customHeight="1">
      <c r="A6" s="1521" t="s">
        <v>1783</v>
      </c>
      <c r="B6" s="1521" t="s">
        <v>2915</v>
      </c>
      <c r="C6" s="1521" t="s">
        <v>1405</v>
      </c>
      <c r="D6" s="1521" t="s">
        <v>1924</v>
      </c>
      <c r="E6" s="1521" t="s">
        <v>1000</v>
      </c>
      <c r="F6" s="1521"/>
      <c r="G6" s="1521"/>
      <c r="H6" s="1521"/>
      <c r="I6" s="1520" t="s">
        <v>2916</v>
      </c>
      <c r="J6" s="1520" t="s">
        <v>2917</v>
      </c>
      <c r="K6" s="1520" t="s">
        <v>1923</v>
      </c>
      <c r="L6" s="1520" t="s">
        <v>1658</v>
      </c>
      <c r="M6" s="1520" t="s">
        <v>28</v>
      </c>
      <c r="N6" s="1520" t="s">
        <v>609</v>
      </c>
      <c r="O6" s="1520" t="s">
        <v>610</v>
      </c>
      <c r="P6" s="1520" t="s">
        <v>1254</v>
      </c>
      <c r="Q6" s="1520" t="s">
        <v>614</v>
      </c>
      <c r="R6" s="1520" t="s">
        <v>19</v>
      </c>
    </row>
    <row r="7" spans="1:18" s="976" customFormat="1" ht="43.25" customHeight="1">
      <c r="A7" s="1521"/>
      <c r="B7" s="1521"/>
      <c r="C7" s="1521"/>
      <c r="D7" s="1521"/>
      <c r="E7" s="984" t="s">
        <v>1931</v>
      </c>
      <c r="F7" s="984" t="s">
        <v>1932</v>
      </c>
      <c r="G7" s="984" t="s">
        <v>1933</v>
      </c>
      <c r="H7" s="984" t="s">
        <v>1934</v>
      </c>
      <c r="I7" s="1520"/>
      <c r="J7" s="1520"/>
      <c r="K7" s="1520"/>
      <c r="L7" s="1520"/>
      <c r="M7" s="1520"/>
      <c r="N7" s="1520"/>
      <c r="O7" s="1520"/>
      <c r="P7" s="1520"/>
      <c r="Q7" s="1520"/>
      <c r="R7" s="1520"/>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22</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29"/>
      <c r="R13" s="990"/>
    </row>
    <row r="14" spans="1:18" s="976" customFormat="1" ht="30" customHeight="1">
      <c r="A14" s="985">
        <f>A12+1</f>
        <v>4</v>
      </c>
      <c r="B14" s="988" t="s">
        <v>702</v>
      </c>
      <c r="C14" s="988" t="s">
        <v>53</v>
      </c>
      <c r="D14" s="991"/>
      <c r="E14" s="988"/>
      <c r="F14" s="988"/>
      <c r="G14" s="988"/>
      <c r="H14" s="988"/>
      <c r="I14" s="992" t="s">
        <v>3327</v>
      </c>
      <c r="J14" s="993"/>
      <c r="K14" s="986">
        <f>J13</f>
        <v>384.15100000000001</v>
      </c>
      <c r="L14" s="986" t="s">
        <v>2957</v>
      </c>
      <c r="M14" s="986" t="s">
        <v>1009</v>
      </c>
      <c r="N14" s="986" t="s">
        <v>1009</v>
      </c>
      <c r="O14" s="986"/>
      <c r="P14" s="986"/>
      <c r="Q14" s="1530"/>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31"/>
      <c r="R15" s="990"/>
    </row>
    <row r="16" spans="1:18" s="976" customFormat="1" ht="30" customHeight="1">
      <c r="A16" s="985">
        <f>A14+1</f>
        <v>5</v>
      </c>
      <c r="B16" s="988" t="s">
        <v>2923</v>
      </c>
      <c r="C16" s="988" t="s">
        <v>1361</v>
      </c>
      <c r="D16" s="987" t="s">
        <v>2924</v>
      </c>
      <c r="E16" s="988"/>
      <c r="F16" s="988"/>
      <c r="G16" s="988"/>
      <c r="H16" s="988"/>
      <c r="I16" s="992" t="s">
        <v>3327</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29"/>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30"/>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30"/>
      <c r="R19" s="990"/>
    </row>
    <row r="20" spans="1:18" s="976" customFormat="1" ht="30" customHeight="1">
      <c r="A20" s="985">
        <f>A18+1</f>
        <v>7</v>
      </c>
      <c r="B20" s="988" t="s">
        <v>761</v>
      </c>
      <c r="C20" s="988" t="s">
        <v>62</v>
      </c>
      <c r="D20" s="991"/>
      <c r="E20" s="988"/>
      <c r="F20" s="988"/>
      <c r="G20" s="988"/>
      <c r="H20" s="988"/>
      <c r="I20" s="992" t="s">
        <v>3540</v>
      </c>
      <c r="J20" s="993"/>
      <c r="K20" s="986">
        <f t="shared" si="0"/>
        <v>406.73200000000003</v>
      </c>
      <c r="L20" s="986" t="s">
        <v>2957</v>
      </c>
      <c r="M20" s="986" t="s">
        <v>1009</v>
      </c>
      <c r="N20" s="986"/>
      <c r="O20" s="986"/>
      <c r="P20" s="986"/>
      <c r="Q20" s="1530"/>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30"/>
      <c r="R21" s="990"/>
    </row>
    <row r="22" spans="1:18" s="976" customFormat="1" ht="30" customHeight="1">
      <c r="A22" s="985">
        <f>A20+1</f>
        <v>8</v>
      </c>
      <c r="B22" s="988" t="s">
        <v>735</v>
      </c>
      <c r="C22" s="988" t="s">
        <v>53</v>
      </c>
      <c r="D22" s="991"/>
      <c r="E22" s="988"/>
      <c r="F22" s="988"/>
      <c r="G22" s="988"/>
      <c r="H22" s="988"/>
      <c r="I22" s="992" t="s">
        <v>3327</v>
      </c>
      <c r="J22" s="993"/>
      <c r="K22" s="986">
        <f t="shared" si="0"/>
        <v>404.91300000000001</v>
      </c>
      <c r="L22" s="986" t="s">
        <v>2957</v>
      </c>
      <c r="M22" s="986" t="s">
        <v>1009</v>
      </c>
      <c r="N22" s="986" t="s">
        <v>1009</v>
      </c>
      <c r="O22" s="986"/>
      <c r="P22" s="986"/>
      <c r="Q22" s="1530"/>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30"/>
      <c r="R23" s="990"/>
    </row>
    <row r="24" spans="1:18" s="976" customFormat="1" ht="30" customHeight="1">
      <c r="A24" s="985">
        <f>A22+1</f>
        <v>9</v>
      </c>
      <c r="B24" s="988" t="s">
        <v>746</v>
      </c>
      <c r="C24" s="988" t="s">
        <v>53</v>
      </c>
      <c r="D24" s="991"/>
      <c r="E24" s="988"/>
      <c r="F24" s="988"/>
      <c r="G24" s="988"/>
      <c r="H24" s="988"/>
      <c r="I24" s="992" t="s">
        <v>3327</v>
      </c>
      <c r="J24" s="993"/>
      <c r="K24" s="986">
        <f t="shared" si="0"/>
        <v>285.56299999999999</v>
      </c>
      <c r="L24" s="986" t="s">
        <v>2957</v>
      </c>
      <c r="M24" s="986" t="s">
        <v>1009</v>
      </c>
      <c r="N24" s="986"/>
      <c r="O24" s="986"/>
      <c r="P24" s="986"/>
      <c r="Q24" s="1530"/>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31"/>
      <c r="R25" s="990"/>
    </row>
    <row r="26" spans="1:18" s="976" customFormat="1" ht="30" customHeight="1">
      <c r="A26" s="985">
        <f>A24+1</f>
        <v>10</v>
      </c>
      <c r="B26" s="988" t="s">
        <v>2925</v>
      </c>
      <c r="C26" s="988" t="s">
        <v>1996</v>
      </c>
      <c r="D26" s="987" t="s">
        <v>2926</v>
      </c>
      <c r="E26" s="988"/>
      <c r="F26" s="988"/>
      <c r="G26" s="988"/>
      <c r="H26" s="988"/>
      <c r="I26" s="992" t="s">
        <v>3328</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29"/>
      <c r="R27" s="990"/>
    </row>
    <row r="28" spans="1:18" ht="30" customHeight="1">
      <c r="A28" s="985">
        <f>A26+1</f>
        <v>11</v>
      </c>
      <c r="B28" s="988" t="s">
        <v>554</v>
      </c>
      <c r="C28" s="988" t="s">
        <v>76</v>
      </c>
      <c r="D28" s="991"/>
      <c r="E28" s="988"/>
      <c r="F28" s="988"/>
      <c r="G28" s="988"/>
      <c r="H28" s="988"/>
      <c r="I28" s="992" t="s">
        <v>3328</v>
      </c>
      <c r="J28" s="993"/>
      <c r="K28" s="986">
        <f t="shared" si="0"/>
        <v>343.78399999999999</v>
      </c>
      <c r="L28" s="986" t="s">
        <v>2957</v>
      </c>
      <c r="M28" s="986" t="s">
        <v>1009</v>
      </c>
      <c r="N28" s="986"/>
      <c r="O28" s="986"/>
      <c r="P28" s="986"/>
      <c r="Q28" s="1530"/>
      <c r="R28" s="990"/>
    </row>
    <row r="29" spans="1:18" ht="30" customHeight="1">
      <c r="A29" s="985"/>
      <c r="B29" s="988"/>
      <c r="C29" s="988"/>
      <c r="D29" s="991"/>
      <c r="E29" s="988"/>
      <c r="F29" s="988"/>
      <c r="G29" s="988"/>
      <c r="H29" s="988"/>
      <c r="I29" s="992"/>
      <c r="J29" s="993">
        <v>313.06299999999999</v>
      </c>
      <c r="K29" s="986"/>
      <c r="L29" s="986"/>
      <c r="M29" s="986"/>
      <c r="N29" s="986"/>
      <c r="O29" s="986"/>
      <c r="P29" s="986"/>
      <c r="Q29" s="1530"/>
      <c r="R29" s="990"/>
    </row>
    <row r="30" spans="1:18" ht="30" customHeight="1">
      <c r="A30" s="985">
        <f>A28+1</f>
        <v>12</v>
      </c>
      <c r="B30" s="988" t="s">
        <v>125</v>
      </c>
      <c r="C30" s="988" t="s">
        <v>76</v>
      </c>
      <c r="D30" s="991"/>
      <c r="E30" s="988"/>
      <c r="F30" s="988"/>
      <c r="G30" s="988"/>
      <c r="H30" s="988"/>
      <c r="I30" s="992" t="s">
        <v>3328</v>
      </c>
      <c r="J30" s="993"/>
      <c r="K30" s="986"/>
      <c r="L30" s="986" t="s">
        <v>2957</v>
      </c>
      <c r="M30" s="986" t="s">
        <v>1009</v>
      </c>
      <c r="N30" s="986"/>
      <c r="O30" s="986"/>
      <c r="P30" s="986"/>
      <c r="Q30" s="1530"/>
      <c r="R30" s="990"/>
    </row>
    <row r="31" spans="1:18" ht="30" customHeight="1">
      <c r="A31" s="985"/>
      <c r="B31" s="988"/>
      <c r="C31" s="988"/>
      <c r="D31" s="991"/>
      <c r="E31" s="988"/>
      <c r="F31" s="988"/>
      <c r="G31" s="988"/>
      <c r="H31" s="988"/>
      <c r="I31" s="992"/>
      <c r="J31" s="993">
        <v>325.52499999999998</v>
      </c>
      <c r="K31" s="986"/>
      <c r="L31" s="986"/>
      <c r="M31" s="986"/>
      <c r="N31" s="986"/>
      <c r="O31" s="986"/>
      <c r="P31" s="986"/>
      <c r="Q31" s="1531"/>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3328</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29"/>
      <c r="R35" s="990"/>
    </row>
    <row r="36" spans="1:18" ht="30" customHeight="1">
      <c r="A36" s="985">
        <f>A34+1</f>
        <v>15</v>
      </c>
      <c r="B36" s="988" t="s">
        <v>401</v>
      </c>
      <c r="C36" s="988" t="s">
        <v>62</v>
      </c>
      <c r="D36" s="991"/>
      <c r="E36" s="988"/>
      <c r="F36" s="988"/>
      <c r="G36" s="988"/>
      <c r="H36" s="988"/>
      <c r="I36" s="992" t="s">
        <v>3540</v>
      </c>
      <c r="J36" s="993"/>
      <c r="K36" s="986">
        <f>J29+J31+J33+J35</f>
        <v>1468.1120000000001</v>
      </c>
      <c r="L36" s="986" t="s">
        <v>2957</v>
      </c>
      <c r="M36" s="986" t="s">
        <v>22</v>
      </c>
      <c r="N36" s="986"/>
      <c r="O36" s="986"/>
      <c r="P36" s="986"/>
      <c r="Q36" s="1530"/>
      <c r="R36" s="990"/>
    </row>
    <row r="37" spans="1:18" ht="30" customHeight="1">
      <c r="A37" s="985"/>
      <c r="B37" s="988"/>
      <c r="C37" s="988"/>
      <c r="D37" s="991"/>
      <c r="E37" s="988"/>
      <c r="F37" s="988"/>
      <c r="G37" s="988"/>
      <c r="H37" s="988"/>
      <c r="I37" s="992"/>
      <c r="J37" s="993">
        <v>364.95800000000003</v>
      </c>
      <c r="K37" s="986"/>
      <c r="L37" s="986"/>
      <c r="M37" s="986"/>
      <c r="N37" s="986"/>
      <c r="O37" s="986"/>
      <c r="P37" s="986"/>
      <c r="Q37" s="1531"/>
      <c r="R37" s="990"/>
    </row>
    <row r="38" spans="1:18" ht="30" customHeight="1">
      <c r="A38" s="985">
        <f>A36+1</f>
        <v>16</v>
      </c>
      <c r="B38" s="988" t="s">
        <v>2930</v>
      </c>
      <c r="C38" s="988" t="s">
        <v>1935</v>
      </c>
      <c r="D38" s="987" t="s">
        <v>2087</v>
      </c>
      <c r="E38" s="988"/>
      <c r="F38" s="988"/>
      <c r="G38" s="988"/>
      <c r="H38" s="988"/>
      <c r="I38" s="992" t="s">
        <v>3328</v>
      </c>
      <c r="J38" s="993"/>
      <c r="K38" s="986">
        <f>J37</f>
        <v>364.95800000000003</v>
      </c>
      <c r="L38" s="986" t="s">
        <v>2957</v>
      </c>
      <c r="M38" s="986" t="s">
        <v>1009</v>
      </c>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29"/>
      <c r="R39" s="990"/>
    </row>
    <row r="40" spans="1:18" ht="30" customHeight="1">
      <c r="A40" s="985">
        <f>A38+1</f>
        <v>17</v>
      </c>
      <c r="B40" s="988" t="s">
        <v>219</v>
      </c>
      <c r="C40" s="988" t="s">
        <v>76</v>
      </c>
      <c r="D40" s="991"/>
      <c r="E40" s="988"/>
      <c r="F40" s="988"/>
      <c r="G40" s="988"/>
      <c r="H40" s="988"/>
      <c r="I40" s="992" t="s">
        <v>3328</v>
      </c>
      <c r="J40" s="993"/>
      <c r="K40" s="986">
        <f>J39</f>
        <v>380.94900000000001</v>
      </c>
      <c r="L40" s="986" t="s">
        <v>2957</v>
      </c>
      <c r="M40" s="986" t="s">
        <v>22</v>
      </c>
      <c r="N40" s="986"/>
      <c r="O40" s="986"/>
      <c r="P40" s="986"/>
      <c r="Q40" s="1530"/>
      <c r="R40" s="990"/>
    </row>
    <row r="41" spans="1:18" ht="30" customHeight="1">
      <c r="A41" s="985"/>
      <c r="B41" s="988"/>
      <c r="C41" s="988"/>
      <c r="D41" s="991"/>
      <c r="E41" s="988"/>
      <c r="F41" s="988"/>
      <c r="G41" s="988"/>
      <c r="H41" s="988"/>
      <c r="I41" s="992"/>
      <c r="J41" s="993">
        <v>376.62599999999998</v>
      </c>
      <c r="K41" s="986"/>
      <c r="L41" s="986"/>
      <c r="M41" s="986"/>
      <c r="N41" s="986"/>
      <c r="O41" s="986"/>
      <c r="P41" s="986"/>
      <c r="Q41" s="1531"/>
      <c r="R41" s="990"/>
    </row>
    <row r="42" spans="1:18" ht="30" customHeight="1">
      <c r="A42" s="985">
        <f>A40+1</f>
        <v>18</v>
      </c>
      <c r="B42" s="988" t="s">
        <v>2931</v>
      </c>
      <c r="C42" s="988" t="s">
        <v>1277</v>
      </c>
      <c r="D42" s="987" t="s">
        <v>2932</v>
      </c>
      <c r="E42" s="988"/>
      <c r="F42" s="988"/>
      <c r="G42" s="988"/>
      <c r="H42" s="988"/>
      <c r="I42" s="992" t="s">
        <v>3328</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29"/>
      <c r="R43" s="990"/>
    </row>
    <row r="44" spans="1:18" ht="30" customHeight="1">
      <c r="A44" s="985">
        <f>A42+1</f>
        <v>19</v>
      </c>
      <c r="B44" s="988" t="s">
        <v>170</v>
      </c>
      <c r="C44" s="988" t="s">
        <v>76</v>
      </c>
      <c r="D44" s="991"/>
      <c r="E44" s="988"/>
      <c r="F44" s="988"/>
      <c r="G44" s="988"/>
      <c r="H44" s="988"/>
      <c r="I44" s="992" t="s">
        <v>3328</v>
      </c>
      <c r="J44" s="993"/>
      <c r="K44" s="986"/>
      <c r="L44" s="986" t="s">
        <v>2957</v>
      </c>
      <c r="M44" s="986" t="s">
        <v>1009</v>
      </c>
      <c r="N44" s="986" t="s">
        <v>1009</v>
      </c>
      <c r="O44" s="986"/>
      <c r="P44" s="986"/>
      <c r="Q44" s="1530"/>
      <c r="R44" s="990"/>
    </row>
    <row r="45" spans="1:18" ht="30" customHeight="1">
      <c r="A45" s="985"/>
      <c r="B45" s="988"/>
      <c r="C45" s="988"/>
      <c r="D45" s="991"/>
      <c r="E45" s="988"/>
      <c r="F45" s="988"/>
      <c r="G45" s="988"/>
      <c r="H45" s="988"/>
      <c r="I45" s="992"/>
      <c r="J45" s="993">
        <v>264.84199999999998</v>
      </c>
      <c r="K45" s="986"/>
      <c r="L45" s="986"/>
      <c r="M45" s="986"/>
      <c r="N45" s="986"/>
      <c r="O45" s="986"/>
      <c r="P45" s="986"/>
      <c r="Q45" s="1531"/>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29"/>
      <c r="R47" s="990"/>
    </row>
    <row r="48" spans="1:18" ht="30" customHeight="1">
      <c r="A48" s="985">
        <f>A46+1</f>
        <v>21</v>
      </c>
      <c r="B48" s="988" t="s">
        <v>229</v>
      </c>
      <c r="C48" s="988" t="s">
        <v>76</v>
      </c>
      <c r="D48" s="991"/>
      <c r="E48" s="988"/>
      <c r="F48" s="988"/>
      <c r="G48" s="988"/>
      <c r="H48" s="988"/>
      <c r="I48" s="992" t="s">
        <v>3328</v>
      </c>
      <c r="J48" s="993"/>
      <c r="K48" s="986"/>
      <c r="L48" s="986" t="s">
        <v>2957</v>
      </c>
      <c r="M48" s="986" t="s">
        <v>1009</v>
      </c>
      <c r="N48" s="986"/>
      <c r="O48" s="986"/>
      <c r="P48" s="986"/>
      <c r="Q48" s="1530"/>
      <c r="R48" s="990"/>
    </row>
    <row r="49" spans="1:18" ht="30" customHeight="1">
      <c r="A49" s="985"/>
      <c r="B49" s="988"/>
      <c r="C49" s="988"/>
      <c r="D49" s="991"/>
      <c r="E49" s="988"/>
      <c r="F49" s="988"/>
      <c r="G49" s="988"/>
      <c r="H49" s="988"/>
      <c r="I49" s="992"/>
      <c r="J49" s="993">
        <v>319.18400000000003</v>
      </c>
      <c r="K49" s="986"/>
      <c r="L49" s="986"/>
      <c r="M49" s="986"/>
      <c r="N49" s="986"/>
      <c r="O49" s="986"/>
      <c r="P49" s="986"/>
      <c r="Q49" s="1530"/>
      <c r="R49" s="990"/>
    </row>
    <row r="50" spans="1:18" ht="30" customHeight="1">
      <c r="A50" s="985">
        <f>A48+1</f>
        <v>22</v>
      </c>
      <c r="B50" s="988" t="s">
        <v>106</v>
      </c>
      <c r="C50" s="988" t="s">
        <v>76</v>
      </c>
      <c r="D50" s="991"/>
      <c r="E50" s="988"/>
      <c r="F50" s="988"/>
      <c r="G50" s="988"/>
      <c r="H50" s="988"/>
      <c r="I50" s="992" t="s">
        <v>3328</v>
      </c>
      <c r="J50" s="993"/>
      <c r="K50" s="986"/>
      <c r="L50" s="986" t="s">
        <v>2957</v>
      </c>
      <c r="M50" s="986" t="s">
        <v>1009</v>
      </c>
      <c r="N50" s="986" t="s">
        <v>1009</v>
      </c>
      <c r="O50" s="986"/>
      <c r="P50" s="986"/>
      <c r="Q50" s="1530"/>
      <c r="R50" s="990"/>
    </row>
    <row r="51" spans="1:18" ht="30" customHeight="1">
      <c r="A51" s="985"/>
      <c r="B51" s="988"/>
      <c r="C51" s="988"/>
      <c r="D51" s="991"/>
      <c r="E51" s="988"/>
      <c r="F51" s="988"/>
      <c r="G51" s="988"/>
      <c r="H51" s="988"/>
      <c r="I51" s="992"/>
      <c r="J51" s="993">
        <v>397.98500000000001</v>
      </c>
      <c r="K51" s="986"/>
      <c r="L51" s="986"/>
      <c r="M51" s="986"/>
      <c r="N51" s="986"/>
      <c r="O51" s="986"/>
      <c r="P51" s="986"/>
      <c r="Q51" s="1531"/>
      <c r="R51" s="990"/>
    </row>
    <row r="52" spans="1:18" ht="30" customHeight="1">
      <c r="A52" s="985">
        <f>A50+1</f>
        <v>23</v>
      </c>
      <c r="B52" s="988" t="s">
        <v>2935</v>
      </c>
      <c r="C52" s="988" t="s">
        <v>1978</v>
      </c>
      <c r="D52" s="987" t="s">
        <v>2101</v>
      </c>
      <c r="E52" s="988"/>
      <c r="F52" s="988"/>
      <c r="G52" s="988"/>
      <c r="H52" s="988"/>
      <c r="I52" s="992" t="s">
        <v>3328</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3328</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29"/>
      <c r="R55" s="990"/>
    </row>
    <row r="56" spans="1:18" ht="30" customHeight="1">
      <c r="A56" s="985">
        <f>A54+1</f>
        <v>25</v>
      </c>
      <c r="B56" s="988" t="s">
        <v>144</v>
      </c>
      <c r="C56" s="988" t="s">
        <v>76</v>
      </c>
      <c r="D56" s="991"/>
      <c r="E56" s="988"/>
      <c r="F56" s="988"/>
      <c r="G56" s="988"/>
      <c r="H56" s="988"/>
      <c r="I56" s="992" t="s">
        <v>3328</v>
      </c>
      <c r="J56" s="992"/>
      <c r="K56" s="994"/>
      <c r="L56" s="986" t="s">
        <v>2957</v>
      </c>
      <c r="M56" s="986" t="s">
        <v>1009</v>
      </c>
      <c r="N56" s="986" t="s">
        <v>1009</v>
      </c>
      <c r="O56" s="994"/>
      <c r="P56" s="994"/>
      <c r="Q56" s="1530"/>
      <c r="R56" s="990"/>
    </row>
    <row r="57" spans="1:18" ht="30" customHeight="1">
      <c r="A57" s="985"/>
      <c r="B57" s="988"/>
      <c r="C57" s="988"/>
      <c r="D57" s="991"/>
      <c r="E57" s="988"/>
      <c r="F57" s="988"/>
      <c r="G57" s="988"/>
      <c r="H57" s="988"/>
      <c r="I57" s="992"/>
      <c r="J57" s="992">
        <v>276.363</v>
      </c>
      <c r="K57" s="994"/>
      <c r="L57" s="994"/>
      <c r="M57" s="994"/>
      <c r="N57" s="994"/>
      <c r="O57" s="994"/>
      <c r="P57" s="994"/>
      <c r="Q57" s="1531"/>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29"/>
      <c r="R59" s="990"/>
    </row>
    <row r="60" spans="1:18" ht="30" customHeight="1">
      <c r="A60" s="985">
        <f>A58+1</f>
        <v>27</v>
      </c>
      <c r="B60" s="988" t="s">
        <v>251</v>
      </c>
      <c r="C60" s="988" t="s">
        <v>76</v>
      </c>
      <c r="D60" s="991"/>
      <c r="E60" s="988"/>
      <c r="F60" s="988"/>
      <c r="G60" s="988"/>
      <c r="H60" s="988"/>
      <c r="I60" s="992" t="s">
        <v>3328</v>
      </c>
      <c r="J60" s="992"/>
      <c r="K60" s="994"/>
      <c r="L60" s="986" t="s">
        <v>2957</v>
      </c>
      <c r="M60" s="986" t="s">
        <v>22</v>
      </c>
      <c r="N60" s="994"/>
      <c r="O60" s="994"/>
      <c r="P60" s="994"/>
      <c r="Q60" s="1530"/>
      <c r="R60" s="990"/>
    </row>
    <row r="61" spans="1:18" ht="30" customHeight="1">
      <c r="A61" s="985"/>
      <c r="B61" s="988"/>
      <c r="C61" s="988"/>
      <c r="D61" s="991"/>
      <c r="E61" s="988"/>
      <c r="F61" s="988"/>
      <c r="G61" s="988"/>
      <c r="H61" s="988"/>
      <c r="I61" s="992"/>
      <c r="J61" s="992">
        <v>389.39699999999999</v>
      </c>
      <c r="K61" s="994"/>
      <c r="L61" s="994"/>
      <c r="M61" s="994"/>
      <c r="N61" s="994"/>
      <c r="O61" s="994"/>
      <c r="P61" s="994"/>
      <c r="Q61" s="1530"/>
      <c r="R61" s="990"/>
    </row>
    <row r="62" spans="1:18" ht="30" customHeight="1">
      <c r="A62" s="985">
        <f>A60+1</f>
        <v>28</v>
      </c>
      <c r="B62" s="988" t="s">
        <v>118</v>
      </c>
      <c r="C62" s="988" t="s">
        <v>53</v>
      </c>
      <c r="D62" s="991"/>
      <c r="E62" s="988"/>
      <c r="F62" s="988"/>
      <c r="G62" s="988"/>
      <c r="H62" s="988"/>
      <c r="I62" s="992" t="s">
        <v>3328</v>
      </c>
      <c r="J62" s="992"/>
      <c r="K62" s="994"/>
      <c r="L62" s="986" t="s">
        <v>2957</v>
      </c>
      <c r="M62" s="986" t="s">
        <v>1009</v>
      </c>
      <c r="N62" s="986" t="s">
        <v>1009</v>
      </c>
      <c r="O62" s="994"/>
      <c r="P62" s="994"/>
      <c r="Q62" s="1530"/>
      <c r="R62" s="990"/>
    </row>
    <row r="63" spans="1:18" ht="30" customHeight="1">
      <c r="A63" s="985"/>
      <c r="B63" s="988"/>
      <c r="C63" s="988"/>
      <c r="D63" s="991"/>
      <c r="E63" s="988"/>
      <c r="F63" s="988"/>
      <c r="G63" s="988"/>
      <c r="H63" s="988"/>
      <c r="I63" s="992"/>
      <c r="J63" s="992">
        <v>368.79199999999997</v>
      </c>
      <c r="K63" s="994"/>
      <c r="L63" s="994"/>
      <c r="M63" s="994"/>
      <c r="N63" s="994"/>
      <c r="O63" s="994"/>
      <c r="P63" s="994"/>
      <c r="Q63" s="1530"/>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30"/>
      <c r="R64" s="990"/>
    </row>
    <row r="65" spans="1:18" ht="30" customHeight="1">
      <c r="A65" s="985"/>
      <c r="B65" s="988"/>
      <c r="C65" s="988"/>
      <c r="D65" s="995"/>
      <c r="E65" s="988"/>
      <c r="F65" s="988"/>
      <c r="G65" s="988"/>
      <c r="H65" s="988"/>
      <c r="I65" s="992"/>
      <c r="J65" s="992">
        <v>404.38600000000002</v>
      </c>
      <c r="K65" s="994"/>
      <c r="L65" s="994"/>
      <c r="M65" s="994"/>
      <c r="N65" s="994"/>
      <c r="O65" s="994"/>
      <c r="P65" s="994"/>
      <c r="Q65" s="1530"/>
      <c r="R65" s="990"/>
    </row>
    <row r="66" spans="1:18" ht="30" customHeight="1">
      <c r="A66" s="985">
        <f>A64+1</f>
        <v>30</v>
      </c>
      <c r="B66" s="988" t="s">
        <v>163</v>
      </c>
      <c r="C66" s="988" t="s">
        <v>62</v>
      </c>
      <c r="D66" s="995"/>
      <c r="E66" s="988"/>
      <c r="F66" s="988"/>
      <c r="G66" s="988"/>
      <c r="H66" s="988"/>
      <c r="I66" s="992" t="s">
        <v>3328</v>
      </c>
      <c r="J66" s="992"/>
      <c r="K66" s="994"/>
      <c r="L66" s="986" t="s">
        <v>2957</v>
      </c>
      <c r="M66" s="986" t="s">
        <v>1009</v>
      </c>
      <c r="N66" s="994"/>
      <c r="O66" s="994"/>
      <c r="P66" s="994"/>
      <c r="Q66" s="1530"/>
      <c r="R66" s="990"/>
    </row>
    <row r="67" spans="1:18" ht="30" customHeight="1">
      <c r="A67" s="985"/>
      <c r="B67" s="988"/>
      <c r="C67" s="988"/>
      <c r="D67" s="995"/>
      <c r="E67" s="988"/>
      <c r="F67" s="988"/>
      <c r="G67" s="988"/>
      <c r="H67" s="988"/>
      <c r="I67" s="992"/>
      <c r="J67" s="992">
        <v>378.13499999999999</v>
      </c>
      <c r="K67" s="994"/>
      <c r="L67" s="994"/>
      <c r="M67" s="994"/>
      <c r="N67" s="994"/>
      <c r="O67" s="994"/>
      <c r="P67" s="994"/>
      <c r="Q67" s="1530"/>
      <c r="R67" s="990"/>
    </row>
    <row r="68" spans="1:18" ht="30" customHeight="1">
      <c r="A68" s="985">
        <f>A66+1</f>
        <v>31</v>
      </c>
      <c r="B68" s="988" t="s">
        <v>151</v>
      </c>
      <c r="C68" s="988" t="s">
        <v>62</v>
      </c>
      <c r="D68" s="995"/>
      <c r="E68" s="988"/>
      <c r="F68" s="988"/>
      <c r="G68" s="988"/>
      <c r="H68" s="988"/>
      <c r="I68" s="992" t="s">
        <v>3328</v>
      </c>
      <c r="J68" s="992"/>
      <c r="K68" s="994"/>
      <c r="L68" s="986" t="s">
        <v>2957</v>
      </c>
      <c r="M68" s="986" t="s">
        <v>22</v>
      </c>
      <c r="N68" s="994"/>
      <c r="O68" s="994"/>
      <c r="P68" s="994"/>
      <c r="Q68" s="1530"/>
      <c r="R68" s="990"/>
    </row>
    <row r="69" spans="1:18" ht="30" customHeight="1">
      <c r="A69" s="985"/>
      <c r="B69" s="988"/>
      <c r="C69" s="988"/>
      <c r="D69" s="995"/>
      <c r="E69" s="988"/>
      <c r="F69" s="988"/>
      <c r="G69" s="988"/>
      <c r="H69" s="988"/>
      <c r="I69" s="992"/>
      <c r="J69" s="992">
        <v>370.48200000000003</v>
      </c>
      <c r="K69" s="994"/>
      <c r="L69" s="994"/>
      <c r="M69" s="994"/>
      <c r="N69" s="994"/>
      <c r="O69" s="994"/>
      <c r="P69" s="994"/>
      <c r="Q69" s="1531"/>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3327</v>
      </c>
      <c r="J72" s="992"/>
      <c r="K72" s="994"/>
      <c r="L72" s="986" t="s">
        <v>2957</v>
      </c>
      <c r="M72" s="986" t="s">
        <v>1009</v>
      </c>
      <c r="N72" s="986"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29"/>
      <c r="R73" s="990"/>
    </row>
    <row r="74" spans="1:18" ht="30" customHeight="1">
      <c r="A74" s="985">
        <f>A72+1</f>
        <v>34</v>
      </c>
      <c r="B74" s="988" t="s">
        <v>200</v>
      </c>
      <c r="C74" s="988" t="s">
        <v>76</v>
      </c>
      <c r="D74" s="995"/>
      <c r="E74" s="988"/>
      <c r="F74" s="988"/>
      <c r="G74" s="988"/>
      <c r="H74" s="988"/>
      <c r="I74" s="992" t="s">
        <v>3327</v>
      </c>
      <c r="J74" s="992"/>
      <c r="K74" s="994"/>
      <c r="L74" s="986" t="s">
        <v>2957</v>
      </c>
      <c r="M74" s="986" t="s">
        <v>1009</v>
      </c>
      <c r="N74" s="986" t="s">
        <v>1009</v>
      </c>
      <c r="O74" s="994" t="s">
        <v>1009</v>
      </c>
      <c r="P74" s="994"/>
      <c r="Q74" s="1530"/>
      <c r="R74" s="990"/>
    </row>
    <row r="75" spans="1:18" ht="30" customHeight="1">
      <c r="A75" s="985"/>
      <c r="B75" s="988"/>
      <c r="C75" s="988"/>
      <c r="D75" s="995"/>
      <c r="E75" s="988"/>
      <c r="F75" s="988"/>
      <c r="G75" s="988"/>
      <c r="H75" s="988"/>
      <c r="I75" s="992"/>
      <c r="J75" s="992">
        <v>312.70800000000003</v>
      </c>
      <c r="K75" s="994"/>
      <c r="L75" s="994"/>
      <c r="M75" s="994"/>
      <c r="N75" s="994"/>
      <c r="O75" s="994"/>
      <c r="P75" s="994"/>
      <c r="Q75" s="1530"/>
      <c r="R75" s="990"/>
    </row>
    <row r="76" spans="1:18" ht="30" customHeight="1">
      <c r="A76" s="985">
        <f>A74+1</f>
        <v>35</v>
      </c>
      <c r="B76" s="988" t="s">
        <v>188</v>
      </c>
      <c r="C76" s="988" t="s">
        <v>76</v>
      </c>
      <c r="D76" s="995"/>
      <c r="E76" s="988"/>
      <c r="F76" s="988"/>
      <c r="G76" s="988"/>
      <c r="H76" s="988"/>
      <c r="I76" s="992" t="s">
        <v>3327</v>
      </c>
      <c r="J76" s="992"/>
      <c r="K76" s="994">
        <f>J65+J67+J69+J71+J73+J75</f>
        <v>1959.106</v>
      </c>
      <c r="L76" s="994" t="s">
        <v>2957</v>
      </c>
      <c r="M76" s="986" t="s">
        <v>1009</v>
      </c>
      <c r="N76" s="986" t="s">
        <v>1009</v>
      </c>
      <c r="O76" s="994"/>
      <c r="P76" s="994"/>
      <c r="Q76" s="1530"/>
      <c r="R76" s="990"/>
    </row>
    <row r="77" spans="1:18" ht="30" customHeight="1">
      <c r="A77" s="985"/>
      <c r="B77" s="988"/>
      <c r="C77" s="988"/>
      <c r="D77" s="995"/>
      <c r="E77" s="988"/>
      <c r="F77" s="988"/>
      <c r="G77" s="988"/>
      <c r="H77" s="988"/>
      <c r="I77" s="992"/>
      <c r="J77" s="992">
        <v>321.89299999999997</v>
      </c>
      <c r="K77" s="994"/>
      <c r="L77" s="994"/>
      <c r="M77" s="994"/>
      <c r="N77" s="994"/>
      <c r="O77" s="994"/>
      <c r="P77" s="994"/>
      <c r="Q77" s="1530"/>
      <c r="R77" s="996" t="s">
        <v>2946</v>
      </c>
    </row>
    <row r="78" spans="1:18" ht="30" customHeight="1">
      <c r="A78" s="985">
        <f>A76+1</f>
        <v>36</v>
      </c>
      <c r="B78" s="988" t="s">
        <v>3351</v>
      </c>
      <c r="C78" s="988" t="s">
        <v>76</v>
      </c>
      <c r="D78" s="995"/>
      <c r="E78" s="988"/>
      <c r="F78" s="988"/>
      <c r="G78" s="988"/>
      <c r="H78" s="988"/>
      <c r="I78" s="992" t="s">
        <v>3327</v>
      </c>
      <c r="J78" s="992"/>
      <c r="K78" s="994">
        <f>J77</f>
        <v>321.89299999999997</v>
      </c>
      <c r="L78" s="994" t="s">
        <v>2957</v>
      </c>
      <c r="M78" s="986" t="s">
        <v>1009</v>
      </c>
      <c r="N78" s="986" t="s">
        <v>1009</v>
      </c>
      <c r="O78" s="994" t="s">
        <v>1009</v>
      </c>
      <c r="P78" s="994"/>
      <c r="Q78" s="1530"/>
      <c r="R78" s="990"/>
    </row>
    <row r="79" spans="1:18" ht="30" customHeight="1">
      <c r="A79" s="985"/>
      <c r="B79" s="988"/>
      <c r="C79" s="988"/>
      <c r="D79" s="995"/>
      <c r="E79" s="988"/>
      <c r="F79" s="988"/>
      <c r="G79" s="988"/>
      <c r="H79" s="988"/>
      <c r="I79" s="992"/>
      <c r="J79" s="992">
        <v>382.47500000000002</v>
      </c>
      <c r="K79" s="994"/>
      <c r="L79" s="994"/>
      <c r="M79" s="994"/>
      <c r="N79" s="994"/>
      <c r="O79" s="994"/>
      <c r="P79" s="994"/>
      <c r="Q79" s="1531"/>
      <c r="R79" s="990"/>
    </row>
    <row r="80" spans="1:18" ht="30" customHeight="1">
      <c r="A80" s="985">
        <f>A78+1</f>
        <v>37</v>
      </c>
      <c r="B80" s="988" t="s">
        <v>2948</v>
      </c>
      <c r="C80" s="988" t="s">
        <v>1269</v>
      </c>
      <c r="D80" s="987" t="s">
        <v>2949</v>
      </c>
      <c r="E80" s="988"/>
      <c r="F80" s="988"/>
      <c r="G80" s="988"/>
      <c r="H80" s="988"/>
      <c r="I80" s="992" t="s">
        <v>3327</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3327</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29"/>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30"/>
      <c r="R84" s="990"/>
    </row>
    <row r="85" spans="1:18" ht="30" customHeight="1">
      <c r="A85" s="985"/>
      <c r="B85" s="988"/>
      <c r="C85" s="988"/>
      <c r="D85" s="995"/>
      <c r="E85" s="988"/>
      <c r="F85" s="988"/>
      <c r="G85" s="988"/>
      <c r="H85" s="988"/>
      <c r="I85" s="992"/>
      <c r="J85" s="992">
        <v>390.44600000000003</v>
      </c>
      <c r="K85" s="994"/>
      <c r="L85" s="994"/>
      <c r="M85" s="994"/>
      <c r="N85" s="994"/>
      <c r="O85" s="994"/>
      <c r="P85" s="994"/>
      <c r="Q85" s="1530"/>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30"/>
      <c r="R86" s="990"/>
    </row>
    <row r="87" spans="1:18" ht="30" customHeight="1">
      <c r="A87" s="985"/>
      <c r="B87" s="988"/>
      <c r="C87" s="988"/>
      <c r="D87" s="995"/>
      <c r="E87" s="988"/>
      <c r="F87" s="988"/>
      <c r="G87" s="988"/>
      <c r="H87" s="988"/>
      <c r="I87" s="992"/>
      <c r="J87" s="992">
        <v>361.75099999999998</v>
      </c>
      <c r="K87" s="994"/>
      <c r="L87" s="994"/>
      <c r="M87" s="994"/>
      <c r="N87" s="994"/>
      <c r="O87" s="994"/>
      <c r="P87" s="994"/>
      <c r="Q87" s="1530"/>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30"/>
      <c r="R88" s="998"/>
    </row>
    <row r="89" spans="1:18" ht="30" customHeight="1">
      <c r="A89" s="985"/>
      <c r="B89" s="988"/>
      <c r="C89" s="988"/>
      <c r="D89" s="995"/>
      <c r="E89" s="988"/>
      <c r="F89" s="988"/>
      <c r="G89" s="988"/>
      <c r="H89" s="988"/>
      <c r="I89" s="992"/>
      <c r="J89" s="992">
        <v>396.03500000000003</v>
      </c>
      <c r="K89" s="994"/>
      <c r="L89" s="994"/>
      <c r="M89" s="994"/>
      <c r="N89" s="994"/>
      <c r="O89" s="994"/>
      <c r="P89" s="994"/>
      <c r="Q89" s="1531"/>
      <c r="R89" s="998"/>
    </row>
    <row r="90" spans="1:18" ht="30" customHeight="1">
      <c r="A90" s="985">
        <f>A88+1</f>
        <v>42</v>
      </c>
      <c r="B90" s="988" t="s">
        <v>2953</v>
      </c>
      <c r="C90" s="988" t="s">
        <v>1361</v>
      </c>
      <c r="D90" s="987" t="s">
        <v>2954</v>
      </c>
      <c r="E90" s="988"/>
      <c r="F90" s="988"/>
      <c r="G90" s="988"/>
      <c r="H90" s="988"/>
      <c r="I90" s="992" t="s">
        <v>3327</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29"/>
      <c r="R91" s="998"/>
    </row>
    <row r="92" spans="1:18" ht="30" customHeight="1">
      <c r="A92" s="985">
        <f>A90+1</f>
        <v>43</v>
      </c>
      <c r="B92" s="988" t="s">
        <v>538</v>
      </c>
      <c r="C92" s="988" t="s">
        <v>249</v>
      </c>
      <c r="D92" s="995"/>
      <c r="E92" s="988"/>
      <c r="F92" s="988"/>
      <c r="G92" s="988"/>
      <c r="H92" s="988"/>
      <c r="I92" s="992" t="s">
        <v>3327</v>
      </c>
      <c r="J92" s="992"/>
      <c r="K92" s="994">
        <f>J91</f>
        <v>435.86200000000002</v>
      </c>
      <c r="L92" s="994" t="s">
        <v>2957</v>
      </c>
      <c r="M92" s="986" t="s">
        <v>1009</v>
      </c>
      <c r="N92" s="986" t="s">
        <v>1009</v>
      </c>
      <c r="O92" s="994"/>
      <c r="P92" s="994"/>
      <c r="Q92" s="1530"/>
      <c r="R92" s="998"/>
    </row>
    <row r="93" spans="1:18" ht="30" customHeight="1">
      <c r="A93" s="985"/>
      <c r="B93" s="988"/>
      <c r="C93" s="988"/>
      <c r="D93" s="995"/>
      <c r="E93" s="988"/>
      <c r="F93" s="988"/>
      <c r="G93" s="988"/>
      <c r="H93" s="988"/>
      <c r="I93" s="992"/>
      <c r="J93" s="992">
        <v>333.94499999999999</v>
      </c>
      <c r="K93" s="994"/>
      <c r="L93" s="994"/>
      <c r="M93" s="994"/>
      <c r="N93" s="994"/>
      <c r="O93" s="994"/>
      <c r="P93" s="994"/>
      <c r="Q93" s="1530"/>
      <c r="R93" s="998"/>
    </row>
    <row r="94" spans="1:18" ht="30" customHeight="1">
      <c r="A94" s="985">
        <f>A92+1</f>
        <v>44</v>
      </c>
      <c r="B94" s="988" t="s">
        <v>529</v>
      </c>
      <c r="C94" s="988" t="s">
        <v>76</v>
      </c>
      <c r="D94" s="995"/>
      <c r="E94" s="988"/>
      <c r="F94" s="988"/>
      <c r="G94" s="988"/>
      <c r="H94" s="988"/>
      <c r="I94" s="992" t="s">
        <v>3327</v>
      </c>
      <c r="J94" s="992"/>
      <c r="K94" s="994"/>
      <c r="L94" s="986" t="s">
        <v>2957</v>
      </c>
      <c r="M94" s="986" t="s">
        <v>1009</v>
      </c>
      <c r="N94" s="986" t="s">
        <v>1009</v>
      </c>
      <c r="O94" s="994" t="s">
        <v>1009</v>
      </c>
      <c r="P94" s="994"/>
      <c r="Q94" s="1530"/>
      <c r="R94" s="998"/>
    </row>
    <row r="95" spans="1:18" ht="30" customHeight="1">
      <c r="A95" s="985"/>
      <c r="B95" s="988"/>
      <c r="C95" s="988"/>
      <c r="D95" s="995"/>
      <c r="E95" s="988"/>
      <c r="F95" s="988"/>
      <c r="G95" s="988"/>
      <c r="H95" s="988"/>
      <c r="I95" s="992"/>
      <c r="J95" s="992">
        <v>502.83600000000001</v>
      </c>
      <c r="K95" s="994"/>
      <c r="L95" s="994"/>
      <c r="M95" s="994"/>
      <c r="N95" s="994"/>
      <c r="O95" s="994"/>
      <c r="P95" s="994"/>
      <c r="Q95" s="1531"/>
      <c r="R95" s="998"/>
    </row>
    <row r="96" spans="1:18" ht="30" customHeight="1">
      <c r="A96" s="985">
        <f>A94+1</f>
        <v>45</v>
      </c>
      <c r="B96" s="1001" t="s">
        <v>2955</v>
      </c>
      <c r="C96" s="1001" t="s">
        <v>2218</v>
      </c>
      <c r="D96" s="1187" t="s">
        <v>2250</v>
      </c>
      <c r="E96" s="1001">
        <v>1</v>
      </c>
      <c r="F96" s="1001">
        <v>1</v>
      </c>
      <c r="G96" s="1001">
        <v>1</v>
      </c>
      <c r="H96" s="1001">
        <v>1</v>
      </c>
      <c r="I96" s="992" t="s">
        <v>3327</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3327</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29"/>
      <c r="R99" s="998"/>
    </row>
    <row r="100" spans="1:18" ht="30" customHeight="1">
      <c r="A100" s="985">
        <f>A98+1</f>
        <v>47</v>
      </c>
      <c r="B100" s="988" t="s">
        <v>497</v>
      </c>
      <c r="C100" s="988" t="s">
        <v>62</v>
      </c>
      <c r="D100" s="995"/>
      <c r="E100" s="988"/>
      <c r="F100" s="988"/>
      <c r="G100" s="988"/>
      <c r="H100" s="988"/>
      <c r="I100" s="992" t="s">
        <v>3327</v>
      </c>
      <c r="J100" s="992"/>
      <c r="K100" s="994"/>
      <c r="L100" s="986" t="s">
        <v>2957</v>
      </c>
      <c r="M100" s="986" t="s">
        <v>1009</v>
      </c>
      <c r="N100" s="994"/>
      <c r="O100" s="994"/>
      <c r="P100" s="994"/>
      <c r="Q100" s="1530"/>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30"/>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30"/>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30"/>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30"/>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31"/>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29"/>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30"/>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30"/>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30"/>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31"/>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29"/>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30"/>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30"/>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30"/>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30"/>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30"/>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31"/>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29"/>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30"/>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30"/>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30"/>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30"/>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30"/>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31"/>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29"/>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30"/>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31"/>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29"/>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30"/>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30"/>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30"/>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31"/>
      <c r="R147" s="990"/>
    </row>
    <row r="148" spans="1:18" ht="30" customHeight="1">
      <c r="A148" s="985">
        <f>A146+1</f>
        <v>71</v>
      </c>
      <c r="B148" s="1001" t="s">
        <v>2977</v>
      </c>
      <c r="C148" s="1001" t="s">
        <v>1989</v>
      </c>
      <c r="D148" s="1187" t="s">
        <v>2279</v>
      </c>
      <c r="E148" s="1001">
        <v>2</v>
      </c>
      <c r="F148" s="1001">
        <v>2</v>
      </c>
      <c r="G148" s="1001">
        <v>2</v>
      </c>
      <c r="H148" s="1001">
        <v>2</v>
      </c>
      <c r="I148" s="1221" t="s">
        <v>2760</v>
      </c>
      <c r="J148" s="993"/>
      <c r="K148" s="986">
        <f>J145+J147</f>
        <v>740.89400000000001</v>
      </c>
      <c r="L148" s="986" t="s">
        <v>2957</v>
      </c>
      <c r="M148" s="986" t="s">
        <v>22</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22</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29"/>
      <c r="R153" s="990"/>
    </row>
    <row r="154" spans="1:18" ht="30" customHeight="1">
      <c r="A154" s="1032">
        <f>A152+1</f>
        <v>74</v>
      </c>
      <c r="B154" s="1083" t="s">
        <v>3180</v>
      </c>
      <c r="C154" s="988" t="s">
        <v>249</v>
      </c>
      <c r="D154" s="999"/>
      <c r="E154" s="988"/>
      <c r="F154" s="988"/>
      <c r="G154" s="988"/>
      <c r="H154" s="988"/>
      <c r="I154" s="992" t="s">
        <v>1766</v>
      </c>
      <c r="J154" s="992"/>
      <c r="K154" s="986"/>
      <c r="L154" s="988" t="s">
        <v>2957</v>
      </c>
      <c r="M154" s="986" t="s">
        <v>1009</v>
      </c>
      <c r="N154" s="986" t="s">
        <v>1009</v>
      </c>
      <c r="O154" s="988"/>
      <c r="P154" s="988"/>
      <c r="Q154" s="1532"/>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31"/>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29"/>
      <c r="R157" s="990"/>
    </row>
    <row r="158" spans="1:18" ht="30" customHeight="1">
      <c r="A158" s="1032">
        <f>A156+1</f>
        <v>76</v>
      </c>
      <c r="B158" s="1083" t="s">
        <v>3276</v>
      </c>
      <c r="C158" s="988" t="s">
        <v>62</v>
      </c>
      <c r="D158" s="999"/>
      <c r="E158" s="988"/>
      <c r="F158" s="988"/>
      <c r="G158" s="988"/>
      <c r="H158" s="988"/>
      <c r="I158" s="992" t="s">
        <v>1766</v>
      </c>
      <c r="J158" s="992"/>
      <c r="K158" s="1001"/>
      <c r="L158" s="988" t="s">
        <v>2957</v>
      </c>
      <c r="M158" s="986" t="s">
        <v>1009</v>
      </c>
      <c r="N158" s="986" t="s">
        <v>1009</v>
      </c>
      <c r="O158" s="988" t="s">
        <v>1009</v>
      </c>
      <c r="P158" s="988"/>
      <c r="Q158" s="1532"/>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31"/>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29"/>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30"/>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30"/>
      <c r="R163" s="990"/>
    </row>
    <row r="164" spans="1:18" ht="30" customHeight="1">
      <c r="A164" s="985">
        <f>A162+1</f>
        <v>79</v>
      </c>
      <c r="B164" s="1083" t="s">
        <v>3287</v>
      </c>
      <c r="C164" s="988" t="s">
        <v>62</v>
      </c>
      <c r="D164" s="995"/>
      <c r="E164" s="988"/>
      <c r="F164" s="988"/>
      <c r="G164" s="988"/>
      <c r="H164" s="988"/>
      <c r="I164" s="992" t="s">
        <v>1766</v>
      </c>
      <c r="J164" s="993"/>
      <c r="K164" s="986"/>
      <c r="L164" s="988" t="s">
        <v>2957</v>
      </c>
      <c r="M164" s="986" t="s">
        <v>1009</v>
      </c>
      <c r="N164" s="986" t="s">
        <v>1009</v>
      </c>
      <c r="O164" s="994" t="s">
        <v>1009</v>
      </c>
      <c r="P164" s="986"/>
      <c r="Q164" s="1530"/>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31"/>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29"/>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30"/>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31"/>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22</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29"/>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32"/>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30"/>
      <c r="R175" s="990"/>
    </row>
    <row r="176" spans="1:18" ht="30" customHeight="1">
      <c r="A176" s="985">
        <f>A174+1</f>
        <v>85</v>
      </c>
      <c r="B176" s="1083" t="s">
        <v>3283</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30"/>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31"/>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29"/>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30"/>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30"/>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30"/>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30"/>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30"/>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31"/>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29"/>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30"/>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30"/>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30"/>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31"/>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29"/>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30"/>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30"/>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30"/>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30"/>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30"/>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30"/>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30"/>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31"/>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29"/>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30"/>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30"/>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30"/>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30"/>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30"/>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31"/>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29"/>
      <c r="R217" s="990"/>
    </row>
    <row r="218" spans="1:18" ht="30" customHeight="1">
      <c r="A218" s="985">
        <f>A216+1</f>
        <v>106</v>
      </c>
      <c r="B218" s="1083" t="s">
        <v>3148</v>
      </c>
      <c r="C218" s="988" t="s">
        <v>62</v>
      </c>
      <c r="D218" s="995"/>
      <c r="E218" s="988"/>
      <c r="F218" s="988"/>
      <c r="G218" s="988"/>
      <c r="H218" s="988"/>
      <c r="I218" s="992" t="s">
        <v>1766</v>
      </c>
      <c r="J218" s="993"/>
      <c r="K218" s="986"/>
      <c r="L218" s="986" t="s">
        <v>2957</v>
      </c>
      <c r="M218" s="986" t="s">
        <v>1009</v>
      </c>
      <c r="N218" s="986" t="s">
        <v>1009</v>
      </c>
      <c r="O218" s="994" t="s">
        <v>1009</v>
      </c>
      <c r="P218" s="986"/>
      <c r="Q218" s="1530"/>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31"/>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29"/>
      <c r="R221" s="990"/>
    </row>
    <row r="222" spans="1:18" ht="30" customHeight="1">
      <c r="A222" s="985">
        <f>A220+1</f>
        <v>108</v>
      </c>
      <c r="B222" s="1083" t="s">
        <v>3175</v>
      </c>
      <c r="C222" s="988" t="s">
        <v>249</v>
      </c>
      <c r="D222" s="995"/>
      <c r="E222" s="988"/>
      <c r="F222" s="988"/>
      <c r="G222" s="988"/>
      <c r="H222" s="988"/>
      <c r="I222" s="992" t="s">
        <v>1766</v>
      </c>
      <c r="J222" s="993"/>
      <c r="K222" s="986"/>
      <c r="L222" s="986" t="s">
        <v>2957</v>
      </c>
      <c r="M222" s="986" t="s">
        <v>1009</v>
      </c>
      <c r="N222" s="986" t="s">
        <v>1009</v>
      </c>
      <c r="O222" s="994" t="s">
        <v>1009</v>
      </c>
      <c r="P222" s="986"/>
      <c r="Q222" s="1530"/>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31"/>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29"/>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32"/>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31"/>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29"/>
      <c r="R233" s="990"/>
    </row>
    <row r="234" spans="1:18" ht="30" customHeight="1">
      <c r="A234" s="985">
        <f>A232+1</f>
        <v>114</v>
      </c>
      <c r="B234" s="1083" t="s">
        <v>3149</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30"/>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31"/>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29"/>
      <c r="R237" s="990"/>
    </row>
    <row r="238" spans="1:18" ht="30" customHeight="1">
      <c r="A238" s="985">
        <f>A236+1</f>
        <v>116</v>
      </c>
      <c r="B238" s="1083" t="s">
        <v>3174</v>
      </c>
      <c r="C238" s="988" t="s">
        <v>62</v>
      </c>
      <c r="D238" s="995"/>
      <c r="E238" s="988"/>
      <c r="F238" s="988"/>
      <c r="G238" s="988"/>
      <c r="H238" s="988"/>
      <c r="I238" s="992" t="s">
        <v>1766</v>
      </c>
      <c r="J238" s="993"/>
      <c r="K238" s="986"/>
      <c r="L238" s="986" t="s">
        <v>2957</v>
      </c>
      <c r="M238" s="986" t="s">
        <v>1009</v>
      </c>
      <c r="N238" s="986" t="s">
        <v>1009</v>
      </c>
      <c r="O238" s="994" t="s">
        <v>1009</v>
      </c>
      <c r="P238" s="986"/>
      <c r="Q238" s="1530"/>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31"/>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29"/>
      <c r="R243" s="990"/>
    </row>
    <row r="244" spans="1:18" ht="30" customHeight="1">
      <c r="A244" s="1032">
        <f>A242+1</f>
        <v>119</v>
      </c>
      <c r="B244" s="1083" t="s">
        <v>3237</v>
      </c>
      <c r="C244" s="988" t="s">
        <v>76</v>
      </c>
      <c r="D244" s="999"/>
      <c r="E244" s="988"/>
      <c r="F244" s="988"/>
      <c r="G244" s="988"/>
      <c r="H244" s="988"/>
      <c r="I244" s="992" t="s">
        <v>1766</v>
      </c>
      <c r="J244" s="992"/>
      <c r="K244" s="1001"/>
      <c r="L244" s="988" t="s">
        <v>2957</v>
      </c>
      <c r="M244" s="986" t="s">
        <v>1009</v>
      </c>
      <c r="N244" s="986" t="s">
        <v>1009</v>
      </c>
      <c r="O244" s="988"/>
      <c r="P244" s="988"/>
      <c r="Q244" s="1532"/>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31"/>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986" t="s">
        <v>2957</v>
      </c>
      <c r="M256" s="986" t="s">
        <v>1009</v>
      </c>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986" t="s">
        <v>2957</v>
      </c>
      <c r="M258" s="986" t="s">
        <v>22</v>
      </c>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29"/>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30"/>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31"/>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29"/>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30"/>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30"/>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30"/>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30"/>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30"/>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31"/>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29"/>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30"/>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31"/>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29"/>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30"/>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31"/>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29"/>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30"/>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30"/>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30"/>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31"/>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29"/>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30"/>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30"/>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30"/>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31"/>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29"/>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c r="P300" s="1002"/>
      <c r="Q300" s="1530"/>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31"/>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986" t="s">
        <v>1009</v>
      </c>
      <c r="N318" s="986" t="s">
        <v>1009</v>
      </c>
      <c r="O318" s="1002" t="s">
        <v>22</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29"/>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30"/>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30"/>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30"/>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30"/>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30"/>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30"/>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30"/>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30"/>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30"/>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30"/>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30"/>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31"/>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29"/>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30"/>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31"/>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986" t="s">
        <v>2957</v>
      </c>
      <c r="M342" s="986" t="s">
        <v>22</v>
      </c>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29"/>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30"/>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30"/>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30"/>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31"/>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29"/>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30"/>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30"/>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30"/>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30"/>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30"/>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30"/>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30"/>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31"/>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29"/>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30"/>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30"/>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30"/>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31"/>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29"/>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30"/>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30"/>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30"/>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31"/>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29"/>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30"/>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31"/>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87" t="s">
        <v>3202</v>
      </c>
      <c r="E378" s="1001">
        <v>1</v>
      </c>
      <c r="F378" s="1001">
        <v>1</v>
      </c>
      <c r="G378" s="1001">
        <v>1</v>
      </c>
      <c r="H378" s="1001">
        <v>1</v>
      </c>
      <c r="I378" s="1221" t="s">
        <v>3328</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29"/>
      <c r="R379" s="1003"/>
    </row>
    <row r="380" spans="1:18" ht="30" customHeight="1">
      <c r="A380" s="985">
        <f>A378+1</f>
        <v>187</v>
      </c>
      <c r="B380" s="988" t="s">
        <v>3183</v>
      </c>
      <c r="C380" s="988" t="s">
        <v>76</v>
      </c>
      <c r="D380" s="987"/>
      <c r="E380" s="1001">
        <v>1</v>
      </c>
      <c r="F380" s="1001">
        <v>1</v>
      </c>
      <c r="G380" s="1001">
        <v>1</v>
      </c>
      <c r="H380" s="1001">
        <v>1</v>
      </c>
      <c r="I380" s="992" t="s">
        <v>3328</v>
      </c>
      <c r="J380" s="993"/>
      <c r="K380" s="1002"/>
      <c r="L380" s="1002" t="s">
        <v>2957</v>
      </c>
      <c r="M380" s="986" t="s">
        <v>1009</v>
      </c>
      <c r="N380" s="986" t="s">
        <v>1009</v>
      </c>
      <c r="O380" s="1002"/>
      <c r="P380" s="1002"/>
      <c r="Q380" s="1530"/>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30"/>
      <c r="R381" s="1003"/>
    </row>
    <row r="382" spans="1:18" ht="30" customHeight="1">
      <c r="A382" s="985">
        <f>A380+1</f>
        <v>188</v>
      </c>
      <c r="B382" s="988" t="s">
        <v>3221</v>
      </c>
      <c r="C382" s="988" t="s">
        <v>1269</v>
      </c>
      <c r="D382" s="987" t="s">
        <v>3203</v>
      </c>
      <c r="E382" s="1001">
        <v>1</v>
      </c>
      <c r="F382" s="1001">
        <v>1</v>
      </c>
      <c r="G382" s="1001">
        <v>1</v>
      </c>
      <c r="H382" s="1001">
        <v>1</v>
      </c>
      <c r="I382" s="992" t="s">
        <v>3328</v>
      </c>
      <c r="J382" s="993"/>
      <c r="K382" s="1002"/>
      <c r="L382" s="986" t="s">
        <v>2957</v>
      </c>
      <c r="M382" s="986" t="s">
        <v>1009</v>
      </c>
      <c r="N382" s="986" t="s">
        <v>1009</v>
      </c>
      <c r="O382" s="1002"/>
      <c r="P382" s="1002"/>
      <c r="Q382" s="1530"/>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31"/>
      <c r="R383" s="1003"/>
    </row>
    <row r="384" spans="1:18" ht="30" customHeight="1">
      <c r="A384" s="985">
        <f>A382+1</f>
        <v>189</v>
      </c>
      <c r="B384" s="988" t="s">
        <v>3184</v>
      </c>
      <c r="C384" s="988" t="s">
        <v>76</v>
      </c>
      <c r="D384" s="987"/>
      <c r="E384" s="988">
        <v>1.5</v>
      </c>
      <c r="F384" s="988">
        <v>1.5</v>
      </c>
      <c r="G384" s="988">
        <v>1.5</v>
      </c>
      <c r="H384" s="988">
        <v>1.5</v>
      </c>
      <c r="I384" s="992"/>
      <c r="J384" s="993"/>
      <c r="K384" s="1002"/>
      <c r="L384" s="986" t="s">
        <v>2957</v>
      </c>
      <c r="M384" s="986" t="s">
        <v>22</v>
      </c>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3328</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29"/>
      <c r="R393" s="981"/>
    </row>
    <row r="394" spans="1:18" ht="30" customHeight="1">
      <c r="A394" s="985">
        <f>A392+1</f>
        <v>194</v>
      </c>
      <c r="B394" s="988" t="s">
        <v>3189</v>
      </c>
      <c r="C394" s="988" t="s">
        <v>53</v>
      </c>
      <c r="D394" s="987"/>
      <c r="E394" s="988"/>
      <c r="F394" s="988"/>
      <c r="G394" s="988"/>
      <c r="H394" s="988"/>
      <c r="I394" s="992" t="s">
        <v>3328</v>
      </c>
      <c r="J394" s="993"/>
      <c r="K394" s="1002"/>
      <c r="L394" s="1002" t="s">
        <v>2957</v>
      </c>
      <c r="M394" s="986" t="s">
        <v>1009</v>
      </c>
      <c r="N394" s="986" t="s">
        <v>1009</v>
      </c>
      <c r="O394" s="1002"/>
      <c r="P394" s="1002"/>
      <c r="Q394" s="1530"/>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30"/>
      <c r="R395" s="981"/>
    </row>
    <row r="396" spans="1:18" ht="30" customHeight="1">
      <c r="A396" s="985">
        <f>A394+1</f>
        <v>195</v>
      </c>
      <c r="B396" s="988" t="s">
        <v>3190</v>
      </c>
      <c r="C396" s="988" t="s">
        <v>76</v>
      </c>
      <c r="D396" s="987"/>
      <c r="E396" s="988"/>
      <c r="F396" s="988"/>
      <c r="G396" s="988"/>
      <c r="H396" s="988"/>
      <c r="I396" s="992" t="s">
        <v>3328</v>
      </c>
      <c r="J396" s="993"/>
      <c r="K396" s="1002"/>
      <c r="L396" s="1002" t="s">
        <v>2957</v>
      </c>
      <c r="M396" s="986" t="s">
        <v>1009</v>
      </c>
      <c r="N396" s="986" t="s">
        <v>1009</v>
      </c>
      <c r="O396" s="994" t="s">
        <v>1009</v>
      </c>
      <c r="P396" s="1002"/>
      <c r="Q396" s="1530"/>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31"/>
      <c r="R397" s="981"/>
    </row>
    <row r="398" spans="1:18" ht="30" customHeight="1">
      <c r="A398" s="985">
        <f>A396+1</f>
        <v>196</v>
      </c>
      <c r="B398" s="988" t="s">
        <v>3052</v>
      </c>
      <c r="C398" s="988" t="s">
        <v>1269</v>
      </c>
      <c r="D398" s="987" t="s">
        <v>3205</v>
      </c>
      <c r="E398" s="988"/>
      <c r="F398" s="988"/>
      <c r="G398" s="988"/>
      <c r="H398" s="988"/>
      <c r="I398" s="992" t="s">
        <v>3328</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29"/>
      <c r="R399" s="981"/>
    </row>
    <row r="400" spans="1:18" ht="30" customHeight="1">
      <c r="A400" s="985">
        <f>A398+1</f>
        <v>197</v>
      </c>
      <c r="B400" s="988" t="s">
        <v>2581</v>
      </c>
      <c r="C400" s="988" t="s">
        <v>76</v>
      </c>
      <c r="D400" s="987"/>
      <c r="E400" s="988"/>
      <c r="F400" s="988"/>
      <c r="G400" s="988"/>
      <c r="H400" s="988"/>
      <c r="I400" s="992" t="s">
        <v>3328</v>
      </c>
      <c r="J400" s="993"/>
      <c r="K400" s="1002"/>
      <c r="L400" s="1002" t="s">
        <v>2957</v>
      </c>
      <c r="M400" s="986" t="s">
        <v>1009</v>
      </c>
      <c r="N400" s="986" t="s">
        <v>1009</v>
      </c>
      <c r="O400" s="994" t="s">
        <v>1009</v>
      </c>
      <c r="P400" s="1002"/>
      <c r="Q400" s="1530"/>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30"/>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30"/>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31"/>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29"/>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30"/>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30"/>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30"/>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30"/>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30"/>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30"/>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30"/>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31"/>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986" t="s">
        <v>1009</v>
      </c>
      <c r="N438" s="986" t="s">
        <v>1009</v>
      </c>
      <c r="O438" s="994" t="s">
        <v>22</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986" t="s">
        <v>1009</v>
      </c>
      <c r="N442" s="986"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t="s">
        <v>2760</v>
      </c>
      <c r="J464" s="993"/>
      <c r="K464" s="1002"/>
      <c r="L464" s="986" t="s">
        <v>2957</v>
      </c>
      <c r="M464" s="986" t="s">
        <v>22</v>
      </c>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3301</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3302</v>
      </c>
      <c r="C470" s="988" t="s">
        <v>76</v>
      </c>
      <c r="D470" s="987"/>
      <c r="E470" s="988"/>
      <c r="F470" s="988"/>
      <c r="G470" s="988"/>
      <c r="H470" s="988"/>
      <c r="I470" s="992" t="s">
        <v>1766</v>
      </c>
      <c r="J470" s="993"/>
      <c r="K470" s="1002"/>
      <c r="L470" s="986" t="s">
        <v>2957</v>
      </c>
      <c r="M470" s="986" t="s">
        <v>1009</v>
      </c>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3303</v>
      </c>
      <c r="C472" s="988" t="s">
        <v>76</v>
      </c>
      <c r="D472" s="987"/>
      <c r="E472" s="988"/>
      <c r="F472" s="988"/>
      <c r="G472" s="988"/>
      <c r="H472" s="988"/>
      <c r="I472" s="992" t="s">
        <v>1766</v>
      </c>
      <c r="J472" s="993"/>
      <c r="K472" s="1002"/>
      <c r="L472" s="1002" t="s">
        <v>2957</v>
      </c>
      <c r="M472" s="986" t="s">
        <v>1009</v>
      </c>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986" t="s">
        <v>1009</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1935</v>
      </c>
      <c r="D478" s="987" t="s">
        <v>3214</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1978</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87" t="s">
        <v>3217</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214"/>
  <sheetViews>
    <sheetView zoomScaleNormal="100" workbookViewId="0">
      <pane ySplit="6" topLeftCell="A196" activePane="bottomLeft" state="frozen"/>
      <selection activeCell="O139" sqref="O139"/>
      <selection pane="bottomLeft" activeCell="Q210" sqref="Q2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28" t="s">
        <v>3352</v>
      </c>
      <c r="B1" s="1528"/>
      <c r="C1" s="1528"/>
      <c r="D1" s="1528"/>
      <c r="E1" s="1528"/>
      <c r="F1" s="1528"/>
      <c r="G1" s="1528"/>
      <c r="H1" s="1528"/>
      <c r="I1" s="647"/>
      <c r="J1" s="647"/>
      <c r="K1" s="647"/>
      <c r="M1" s="647"/>
      <c r="N1" s="647"/>
      <c r="O1" s="698" t="s">
        <v>38</v>
      </c>
      <c r="P1" s="699">
        <f>'TB-605'!E1</f>
        <v>46161</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513" t="s">
        <v>1783</v>
      </c>
      <c r="B5" s="1513" t="s">
        <v>998</v>
      </c>
      <c r="C5" s="1513" t="s">
        <v>44</v>
      </c>
      <c r="D5" s="1513" t="s">
        <v>45</v>
      </c>
      <c r="E5" s="1513" t="s">
        <v>1762</v>
      </c>
      <c r="F5" s="1513" t="s">
        <v>1441</v>
      </c>
      <c r="G5" s="1515" t="s">
        <v>28</v>
      </c>
      <c r="H5" s="1516"/>
      <c r="I5" s="1516"/>
      <c r="J5" s="1516"/>
      <c r="K5" s="1517"/>
      <c r="L5" s="1518" t="s">
        <v>2417</v>
      </c>
      <c r="M5" s="1513" t="s">
        <v>3277</v>
      </c>
      <c r="N5" s="1513" t="s">
        <v>609</v>
      </c>
      <c r="O5" s="659" t="s">
        <v>1763</v>
      </c>
      <c r="P5" s="660" t="s">
        <v>1764</v>
      </c>
      <c r="Q5" s="660" t="s">
        <v>1765</v>
      </c>
    </row>
    <row r="6" spans="1:17" s="1081" customFormat="1" ht="17.5" customHeight="1">
      <c r="A6" s="1514"/>
      <c r="B6" s="1514"/>
      <c r="C6" s="1514"/>
      <c r="D6" s="1514"/>
      <c r="E6" s="1514"/>
      <c r="F6" s="1514"/>
      <c r="G6" s="659" t="s">
        <v>1416</v>
      </c>
      <c r="H6" s="659" t="s">
        <v>2415</v>
      </c>
      <c r="I6" s="659" t="s">
        <v>2389</v>
      </c>
      <c r="J6" s="659" t="s">
        <v>2416</v>
      </c>
      <c r="K6" s="659" t="s">
        <v>2407</v>
      </c>
      <c r="L6" s="1519"/>
      <c r="M6" s="1514"/>
      <c r="N6" s="1514"/>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11">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12"/>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11">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12"/>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11">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12"/>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11">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12"/>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11">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12"/>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11">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12"/>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3292</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3344</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3340</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3292</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3292</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3328</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3328</v>
      </c>
      <c r="E128" s="961"/>
      <c r="F128" s="1065">
        <v>46063</v>
      </c>
      <c r="G128" s="1065">
        <v>46067</v>
      </c>
      <c r="H128" s="1065">
        <v>46068</v>
      </c>
      <c r="I128" s="1065">
        <v>46068</v>
      </c>
      <c r="J128" s="1065">
        <v>46069</v>
      </c>
      <c r="K128" s="1065">
        <v>46071</v>
      </c>
      <c r="L128" s="1065">
        <v>46071</v>
      </c>
      <c r="M128" s="1066" t="s">
        <v>631</v>
      </c>
      <c r="N128" s="1079">
        <v>46072</v>
      </c>
      <c r="O128" s="1063" t="s">
        <v>3341</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3346</v>
      </c>
      <c r="P129" s="750">
        <v>25</v>
      </c>
      <c r="Q129" s="867"/>
    </row>
    <row r="130" spans="1:17" s="1055" customFormat="1" ht="45" customHeight="1">
      <c r="A130" s="1063">
        <f t="shared" si="2"/>
        <v>124</v>
      </c>
      <c r="B130" s="1064" t="s">
        <v>2948</v>
      </c>
      <c r="C130" s="1063" t="s">
        <v>1269</v>
      </c>
      <c r="D130" s="1063" t="s">
        <v>3328</v>
      </c>
      <c r="E130" s="961"/>
      <c r="F130" s="1065">
        <v>46063</v>
      </c>
      <c r="G130" s="1065">
        <v>46072</v>
      </c>
      <c r="H130" s="1065">
        <v>46073</v>
      </c>
      <c r="I130" s="1065">
        <v>46073</v>
      </c>
      <c r="J130" s="1065">
        <v>46073</v>
      </c>
      <c r="K130" s="1065">
        <v>46074</v>
      </c>
      <c r="L130" s="1065">
        <v>46074</v>
      </c>
      <c r="M130" s="1066" t="s">
        <v>631</v>
      </c>
      <c r="N130" s="1079">
        <v>46072</v>
      </c>
      <c r="O130" s="1063" t="s">
        <v>3342</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3347</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3345</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3347</v>
      </c>
      <c r="P135" s="1063">
        <v>20</v>
      </c>
      <c r="Q135" s="1067"/>
    </row>
    <row r="136" spans="1:17" s="1055" customFormat="1" ht="45" customHeight="1">
      <c r="A136" s="750">
        <f t="shared" si="2"/>
        <v>130</v>
      </c>
      <c r="B136" s="751" t="s">
        <v>3043</v>
      </c>
      <c r="C136" s="955" t="s">
        <v>3348</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3350</v>
      </c>
      <c r="D137" s="750" t="s">
        <v>2760</v>
      </c>
      <c r="E137" s="786"/>
      <c r="F137" s="752">
        <v>46072</v>
      </c>
      <c r="G137" s="752">
        <v>46082</v>
      </c>
      <c r="H137" s="752">
        <v>46082</v>
      </c>
      <c r="I137" s="752">
        <v>46086</v>
      </c>
      <c r="J137" s="752">
        <v>46087</v>
      </c>
      <c r="K137" s="752">
        <v>46097</v>
      </c>
      <c r="L137" s="752">
        <v>46097</v>
      </c>
      <c r="M137" s="955" t="s">
        <v>631</v>
      </c>
      <c r="N137" s="1019">
        <v>46097</v>
      </c>
      <c r="O137" s="750" t="s">
        <v>3347</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3351</v>
      </c>
      <c r="C139" s="955" t="s">
        <v>76</v>
      </c>
      <c r="D139" s="750" t="s">
        <v>3327</v>
      </c>
      <c r="E139" s="786"/>
      <c r="F139" s="752">
        <v>46072</v>
      </c>
      <c r="G139" s="752">
        <v>46078</v>
      </c>
      <c r="H139" s="752">
        <v>46078</v>
      </c>
      <c r="I139" s="752">
        <v>46078</v>
      </c>
      <c r="J139" s="752">
        <v>46078</v>
      </c>
      <c r="K139" s="752">
        <v>46079</v>
      </c>
      <c r="L139" s="752">
        <v>46079</v>
      </c>
      <c r="M139" s="955" t="s">
        <v>631</v>
      </c>
      <c r="N139" s="1019">
        <v>46105</v>
      </c>
      <c r="O139" s="750" t="s">
        <v>3292</v>
      </c>
      <c r="P139" s="750">
        <v>15</v>
      </c>
      <c r="Q139" s="867"/>
    </row>
    <row r="140" spans="1:17" s="1055" customFormat="1" ht="45" customHeight="1">
      <c r="A140" s="750">
        <f t="shared" ref="A140:A144" si="3">A139+1</f>
        <v>134</v>
      </c>
      <c r="B140" s="751" t="s">
        <v>2950</v>
      </c>
      <c r="C140" s="955" t="s">
        <v>1269</v>
      </c>
      <c r="D140" s="750" t="s">
        <v>3327</v>
      </c>
      <c r="E140" s="786"/>
      <c r="F140" s="752">
        <v>46072</v>
      </c>
      <c r="G140" s="752">
        <v>46082</v>
      </c>
      <c r="H140" s="752">
        <v>46082</v>
      </c>
      <c r="I140" s="752">
        <v>46082</v>
      </c>
      <c r="J140" s="752">
        <v>46083</v>
      </c>
      <c r="K140" s="752">
        <v>46083</v>
      </c>
      <c r="L140" s="752">
        <v>46083</v>
      </c>
      <c r="M140" s="955" t="s">
        <v>631</v>
      </c>
      <c r="N140" s="1019">
        <v>46095</v>
      </c>
      <c r="O140" s="750" t="s">
        <v>3292</v>
      </c>
      <c r="P140" s="750">
        <v>15</v>
      </c>
      <c r="Q140" s="867"/>
    </row>
    <row r="141" spans="1:17" s="1055" customFormat="1" ht="45" customHeight="1">
      <c r="A141" s="750">
        <f t="shared" si="3"/>
        <v>135</v>
      </c>
      <c r="B141" s="751" t="s">
        <v>2581</v>
      </c>
      <c r="C141" s="955" t="s">
        <v>76</v>
      </c>
      <c r="D141" s="750" t="s">
        <v>3327</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3327</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14" si="4">A144+1</f>
        <v>139</v>
      </c>
      <c r="B145" s="1064" t="s">
        <v>188</v>
      </c>
      <c r="C145" s="1066" t="s">
        <v>76</v>
      </c>
      <c r="D145" s="1063" t="s">
        <v>3327</v>
      </c>
      <c r="E145" s="961"/>
      <c r="F145" s="1065">
        <v>46079</v>
      </c>
      <c r="G145" s="1065">
        <v>46093</v>
      </c>
      <c r="H145" s="1065">
        <v>46093</v>
      </c>
      <c r="I145" s="1065">
        <v>46093</v>
      </c>
      <c r="J145" s="1065">
        <v>46093</v>
      </c>
      <c r="K145" s="1065">
        <v>46094</v>
      </c>
      <c r="L145" s="1065">
        <v>46094</v>
      </c>
      <c r="M145" s="1066" t="s">
        <v>631</v>
      </c>
      <c r="N145" s="1019">
        <v>46105</v>
      </c>
      <c r="O145" s="1063" t="s">
        <v>3292</v>
      </c>
      <c r="P145" s="1063">
        <v>15</v>
      </c>
      <c r="Q145" s="1067"/>
    </row>
    <row r="146" spans="1:18" s="1055" customFormat="1" ht="45" customHeight="1">
      <c r="A146" s="750">
        <f t="shared" si="4"/>
        <v>140</v>
      </c>
      <c r="B146" s="751" t="s">
        <v>2956</v>
      </c>
      <c r="C146" s="955" t="s">
        <v>1954</v>
      </c>
      <c r="D146" s="750" t="s">
        <v>3327</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3327</v>
      </c>
      <c r="E147" s="786"/>
      <c r="F147" s="752">
        <v>46086</v>
      </c>
      <c r="G147" s="752">
        <v>46110</v>
      </c>
      <c r="H147" s="752">
        <v>46111</v>
      </c>
      <c r="I147" s="752">
        <v>46111</v>
      </c>
      <c r="J147" s="752">
        <v>46111</v>
      </c>
      <c r="K147" s="752">
        <v>46112</v>
      </c>
      <c r="L147" s="752">
        <v>46112</v>
      </c>
      <c r="M147" s="955" t="s">
        <v>631</v>
      </c>
      <c r="N147" s="1019">
        <v>46118</v>
      </c>
      <c r="O147" s="750" t="s">
        <v>3295</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3355</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3327</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3328</v>
      </c>
      <c r="E153" s="786"/>
      <c r="F153" s="752">
        <v>46106</v>
      </c>
      <c r="G153" s="752">
        <v>46110</v>
      </c>
      <c r="H153" s="752">
        <v>46111</v>
      </c>
      <c r="I153" s="752">
        <v>46111</v>
      </c>
      <c r="J153" s="752">
        <v>46111</v>
      </c>
      <c r="K153" s="752">
        <v>46111</v>
      </c>
      <c r="L153" s="752">
        <v>46111</v>
      </c>
      <c r="M153" s="955" t="s">
        <v>631</v>
      </c>
      <c r="N153" s="1019">
        <v>46118</v>
      </c>
      <c r="O153" s="750" t="s">
        <v>3292</v>
      </c>
      <c r="P153" s="750">
        <v>10</v>
      </c>
      <c r="Q153" s="867"/>
    </row>
    <row r="154" spans="1:18" s="1055" customFormat="1" ht="45" customHeight="1">
      <c r="A154" s="750">
        <f t="shared" si="4"/>
        <v>148</v>
      </c>
      <c r="B154" s="751" t="s">
        <v>200</v>
      </c>
      <c r="C154" s="955" t="s">
        <v>76</v>
      </c>
      <c r="D154" s="750" t="s">
        <v>3328</v>
      </c>
      <c r="E154" s="786"/>
      <c r="F154" s="752">
        <v>46094</v>
      </c>
      <c r="G154" s="752">
        <v>46099</v>
      </c>
      <c r="H154" s="752">
        <v>46100</v>
      </c>
      <c r="I154" s="752">
        <v>46100</v>
      </c>
      <c r="J154" s="752">
        <v>46100</v>
      </c>
      <c r="K154" s="752">
        <v>46100</v>
      </c>
      <c r="L154" s="752">
        <v>46100</v>
      </c>
      <c r="M154" s="955" t="s">
        <v>631</v>
      </c>
      <c r="N154" s="1019">
        <v>46100</v>
      </c>
      <c r="O154" s="750" t="s">
        <v>3292</v>
      </c>
      <c r="P154" s="750">
        <v>20</v>
      </c>
      <c r="Q154" s="867"/>
    </row>
    <row r="155" spans="1:18" s="1055" customFormat="1" ht="45" customHeight="1">
      <c r="A155" s="750">
        <f t="shared" si="4"/>
        <v>149</v>
      </c>
      <c r="B155" s="751" t="s">
        <v>2602</v>
      </c>
      <c r="C155" s="955" t="s">
        <v>3381</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19"/>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750">
        <f t="shared" si="4"/>
        <v>152</v>
      </c>
      <c r="B158" s="751" t="s">
        <v>2955</v>
      </c>
      <c r="C158" s="955" t="s">
        <v>3394</v>
      </c>
      <c r="D158" s="750" t="s">
        <v>3328</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19"/>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19"/>
    </row>
    <row r="160" spans="1:18" s="1055" customFormat="1" ht="45" customHeight="1">
      <c r="A160" s="750">
        <f t="shared" si="4"/>
        <v>154</v>
      </c>
      <c r="B160" s="751" t="s">
        <v>3190</v>
      </c>
      <c r="C160" s="955" t="s">
        <v>76</v>
      </c>
      <c r="D160" s="750" t="s">
        <v>3328</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3189</v>
      </c>
      <c r="C161" s="955" t="s">
        <v>53</v>
      </c>
      <c r="D161" s="750" t="s">
        <v>3328</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19"/>
    </row>
    <row r="162" spans="1:18" s="1055" customFormat="1" ht="45" customHeight="1">
      <c r="A162" s="750">
        <f t="shared" si="4"/>
        <v>156</v>
      </c>
      <c r="B162" s="751" t="s">
        <v>118</v>
      </c>
      <c r="C162" s="955" t="s">
        <v>53</v>
      </c>
      <c r="D162" s="750" t="s">
        <v>3328</v>
      </c>
      <c r="E162" s="786"/>
      <c r="F162" s="752">
        <v>46111</v>
      </c>
      <c r="G162" s="752">
        <v>46116</v>
      </c>
      <c r="H162" s="752">
        <v>46118</v>
      </c>
      <c r="I162" s="752">
        <v>46118</v>
      </c>
      <c r="J162" s="752">
        <v>46118</v>
      </c>
      <c r="K162" s="752">
        <v>46119</v>
      </c>
      <c r="L162" s="752">
        <v>46119</v>
      </c>
      <c r="M162" s="955" t="s">
        <v>631</v>
      </c>
      <c r="N162" s="1019">
        <v>46122</v>
      </c>
      <c r="O162" s="750" t="s">
        <v>3440</v>
      </c>
      <c r="P162" s="750">
        <v>10</v>
      </c>
      <c r="Q162" s="867"/>
    </row>
    <row r="163" spans="1:18" s="1055" customFormat="1" ht="45" customHeight="1">
      <c r="A163" s="750">
        <f t="shared" si="4"/>
        <v>157</v>
      </c>
      <c r="B163" s="751" t="s">
        <v>2928</v>
      </c>
      <c r="C163" s="955" t="s">
        <v>1936</v>
      </c>
      <c r="D163" s="750" t="s">
        <v>3328</v>
      </c>
      <c r="E163" s="786"/>
      <c r="F163" s="752">
        <v>46123</v>
      </c>
      <c r="G163" s="752">
        <v>46133</v>
      </c>
      <c r="H163" s="752">
        <v>46133</v>
      </c>
      <c r="I163" s="752">
        <v>46137</v>
      </c>
      <c r="J163" s="752">
        <v>46137</v>
      </c>
      <c r="K163" s="752">
        <v>46139</v>
      </c>
      <c r="L163" s="752">
        <v>46139</v>
      </c>
      <c r="M163" s="955" t="s">
        <v>631</v>
      </c>
      <c r="N163" s="955"/>
      <c r="O163" s="750" t="s">
        <v>3440</v>
      </c>
      <c r="P163" s="750">
        <v>13</v>
      </c>
      <c r="Q163" s="867"/>
    </row>
    <row r="164" spans="1:18" s="1055" customFormat="1" ht="45" customHeight="1">
      <c r="A164" s="750">
        <f t="shared" si="4"/>
        <v>158</v>
      </c>
      <c r="B164" s="751" t="s">
        <v>3233</v>
      </c>
      <c r="C164" s="955" t="s">
        <v>3456</v>
      </c>
      <c r="D164" s="750" t="s">
        <v>897</v>
      </c>
      <c r="E164" s="787"/>
      <c r="F164" s="752">
        <v>46116</v>
      </c>
      <c r="G164" s="752">
        <v>46129</v>
      </c>
      <c r="H164" s="752">
        <v>46130</v>
      </c>
      <c r="I164" s="752">
        <v>46130</v>
      </c>
      <c r="J164" s="752">
        <v>46131</v>
      </c>
      <c r="K164" s="752">
        <v>46134</v>
      </c>
      <c r="L164" s="752">
        <v>46134</v>
      </c>
      <c r="M164" s="955" t="s">
        <v>631</v>
      </c>
      <c r="N164" s="1019">
        <v>46146</v>
      </c>
      <c r="O164" s="750" t="s">
        <v>3179</v>
      </c>
      <c r="P164" s="750">
        <v>15</v>
      </c>
      <c r="Q164" s="867"/>
    </row>
    <row r="165" spans="1:18" s="1055" customFormat="1" ht="45" customHeight="1">
      <c r="A165" s="750">
        <f t="shared" si="4"/>
        <v>159</v>
      </c>
      <c r="B165" s="751" t="s">
        <v>702</v>
      </c>
      <c r="C165" s="955" t="s">
        <v>53</v>
      </c>
      <c r="D165" s="750" t="s">
        <v>3328</v>
      </c>
      <c r="E165" s="786"/>
      <c r="F165" s="752">
        <v>46123</v>
      </c>
      <c r="G165" s="752">
        <v>46138</v>
      </c>
      <c r="H165" s="752">
        <v>46138</v>
      </c>
      <c r="I165" s="752">
        <v>46138</v>
      </c>
      <c r="J165" s="752">
        <v>46138</v>
      </c>
      <c r="K165" s="752">
        <v>46140</v>
      </c>
      <c r="L165" s="752">
        <v>46140</v>
      </c>
      <c r="M165" s="955" t="s">
        <v>631</v>
      </c>
      <c r="N165" s="1019">
        <v>46143</v>
      </c>
      <c r="O165" s="750" t="s">
        <v>3295</v>
      </c>
      <c r="P165" s="750">
        <v>8</v>
      </c>
      <c r="Q165" s="867"/>
    </row>
    <row r="166" spans="1:18" s="1055" customFormat="1" ht="45" customHeight="1">
      <c r="A166" s="750">
        <f t="shared" si="4"/>
        <v>160</v>
      </c>
      <c r="B166" s="751" t="s">
        <v>2931</v>
      </c>
      <c r="C166" s="955" t="s">
        <v>1277</v>
      </c>
      <c r="D166" s="750" t="s">
        <v>3328</v>
      </c>
      <c r="E166" s="786"/>
      <c r="F166" s="752">
        <v>46120</v>
      </c>
      <c r="G166" s="752">
        <v>46127</v>
      </c>
      <c r="H166" s="752">
        <v>46130</v>
      </c>
      <c r="I166" s="752">
        <v>46130</v>
      </c>
      <c r="J166" s="752">
        <v>46130</v>
      </c>
      <c r="K166" s="752">
        <v>46133</v>
      </c>
      <c r="L166" s="752">
        <v>46133</v>
      </c>
      <c r="M166" s="955" t="s">
        <v>631</v>
      </c>
      <c r="N166" s="1019">
        <v>46149</v>
      </c>
      <c r="O166" s="750" t="s">
        <v>3292</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3220</v>
      </c>
      <c r="C168" s="955" t="s">
        <v>1319</v>
      </c>
      <c r="D168" s="750" t="s">
        <v>3328</v>
      </c>
      <c r="E168" s="786"/>
      <c r="F168" s="752">
        <v>46123</v>
      </c>
      <c r="G168" s="752">
        <v>46136</v>
      </c>
      <c r="H168" s="752">
        <v>46137</v>
      </c>
      <c r="I168" s="752">
        <v>46137</v>
      </c>
      <c r="J168" s="752">
        <v>46139</v>
      </c>
      <c r="K168" s="752">
        <v>46141</v>
      </c>
      <c r="L168" s="752">
        <v>46141</v>
      </c>
      <c r="M168" s="955" t="s">
        <v>631</v>
      </c>
      <c r="N168" s="1019">
        <v>46143</v>
      </c>
      <c r="O168" s="750" t="s">
        <v>3147</v>
      </c>
      <c r="P168" s="750">
        <v>12</v>
      </c>
      <c r="Q168" s="867"/>
    </row>
    <row r="169" spans="1:18" s="1055" customFormat="1" ht="45" customHeight="1">
      <c r="A169" s="750">
        <f t="shared" si="4"/>
        <v>163</v>
      </c>
      <c r="B169" s="751" t="s">
        <v>3234</v>
      </c>
      <c r="C169" s="955" t="s">
        <v>3529</v>
      </c>
      <c r="D169" s="750" t="s">
        <v>897</v>
      </c>
      <c r="E169" s="786"/>
      <c r="F169" s="752">
        <v>46130</v>
      </c>
      <c r="G169" s="752">
        <v>46137</v>
      </c>
      <c r="H169" s="752">
        <v>46138</v>
      </c>
      <c r="I169" s="752">
        <v>46138</v>
      </c>
      <c r="J169" s="752">
        <v>46141</v>
      </c>
      <c r="K169" s="752">
        <v>46142</v>
      </c>
      <c r="L169" s="752">
        <v>46142</v>
      </c>
      <c r="M169" s="955" t="s">
        <v>631</v>
      </c>
      <c r="N169" s="1019">
        <v>46146</v>
      </c>
      <c r="O169" s="750" t="s">
        <v>3179</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3540</v>
      </c>
      <c r="E171" s="786"/>
      <c r="F171" s="752">
        <v>46130</v>
      </c>
      <c r="G171" s="752">
        <v>46136</v>
      </c>
      <c r="H171" s="752">
        <v>46137</v>
      </c>
      <c r="I171" s="752">
        <v>46137</v>
      </c>
      <c r="J171" s="752">
        <v>46137</v>
      </c>
      <c r="K171" s="752">
        <v>46137</v>
      </c>
      <c r="L171" s="752">
        <v>46137</v>
      </c>
      <c r="M171" s="955" t="s">
        <v>631</v>
      </c>
      <c r="N171" s="955"/>
      <c r="O171" s="750" t="s">
        <v>3539</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3292</v>
      </c>
      <c r="P172" s="750">
        <v>8</v>
      </c>
      <c r="Q172" s="867"/>
    </row>
    <row r="173" spans="1:18" s="1055" customFormat="1" ht="45" customHeight="1">
      <c r="A173" s="750">
        <f t="shared" si="4"/>
        <v>167</v>
      </c>
      <c r="B173" s="751" t="s">
        <v>3222</v>
      </c>
      <c r="C173" s="955" t="s">
        <v>1269</v>
      </c>
      <c r="D173" s="750" t="s">
        <v>3328</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3328</v>
      </c>
      <c r="E174" s="786"/>
      <c r="F174" s="752">
        <v>46135</v>
      </c>
      <c r="G174" s="752">
        <v>46138</v>
      </c>
      <c r="H174" s="752">
        <v>46141</v>
      </c>
      <c r="I174" s="752">
        <v>46141</v>
      </c>
      <c r="J174" s="752">
        <v>46141</v>
      </c>
      <c r="K174" s="752">
        <v>46143</v>
      </c>
      <c r="L174" s="752">
        <v>46143</v>
      </c>
      <c r="M174" s="955" t="s">
        <v>631</v>
      </c>
      <c r="N174" s="1019">
        <v>46149</v>
      </c>
      <c r="O174" s="750" t="s">
        <v>3292</v>
      </c>
      <c r="P174" s="750">
        <v>12</v>
      </c>
      <c r="Q174" s="867"/>
    </row>
    <row r="175" spans="1:18" s="1055" customFormat="1" ht="45" customHeight="1">
      <c r="A175" s="750">
        <f t="shared" si="4"/>
        <v>169</v>
      </c>
      <c r="B175" s="751" t="s">
        <v>3229</v>
      </c>
      <c r="C175" s="955" t="s">
        <v>2233</v>
      </c>
      <c r="D175" s="750" t="s">
        <v>1766</v>
      </c>
      <c r="E175" s="786"/>
      <c r="F175" s="752">
        <v>46136</v>
      </c>
      <c r="G175" s="752">
        <v>46145</v>
      </c>
      <c r="H175" s="752">
        <v>46147</v>
      </c>
      <c r="I175" s="752">
        <v>46147</v>
      </c>
      <c r="J175" s="752">
        <v>46150</v>
      </c>
      <c r="K175" s="752">
        <v>46151</v>
      </c>
      <c r="L175" s="752">
        <v>46151</v>
      </c>
      <c r="M175" s="955" t="s">
        <v>631</v>
      </c>
      <c r="N175" s="955"/>
      <c r="O175" s="750" t="s">
        <v>3179</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3345</v>
      </c>
      <c r="P176" s="1063">
        <v>10</v>
      </c>
      <c r="Q176" s="1067"/>
    </row>
    <row r="177" spans="1:17" s="1055" customFormat="1" ht="45" customHeight="1">
      <c r="A177" s="750">
        <f t="shared" si="4"/>
        <v>171</v>
      </c>
      <c r="B177" s="751" t="s">
        <v>2923</v>
      </c>
      <c r="C177" s="955" t="s">
        <v>1361</v>
      </c>
      <c r="D177" s="750" t="s">
        <v>3328</v>
      </c>
      <c r="E177" s="786"/>
      <c r="F177" s="752">
        <v>46140</v>
      </c>
      <c r="G177" s="752">
        <v>46148</v>
      </c>
      <c r="H177" s="752">
        <v>46148</v>
      </c>
      <c r="I177" s="752">
        <v>46148</v>
      </c>
      <c r="J177" s="752">
        <v>46148</v>
      </c>
      <c r="K177" s="752">
        <v>46149</v>
      </c>
      <c r="L177" s="752">
        <v>46149</v>
      </c>
      <c r="M177" s="955" t="s">
        <v>631</v>
      </c>
      <c r="N177" s="955"/>
      <c r="O177" s="750" t="s">
        <v>3539</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3328</v>
      </c>
      <c r="E179" s="786"/>
      <c r="F179" s="752">
        <v>46143</v>
      </c>
      <c r="G179" s="752">
        <v>46147</v>
      </c>
      <c r="H179" s="752">
        <v>46148</v>
      </c>
      <c r="I179" s="752">
        <v>46148</v>
      </c>
      <c r="J179" s="752">
        <v>46148</v>
      </c>
      <c r="K179" s="752">
        <v>46149</v>
      </c>
      <c r="L179" s="752">
        <v>46149</v>
      </c>
      <c r="M179" s="955" t="s">
        <v>631</v>
      </c>
      <c r="N179" s="1019">
        <v>46150</v>
      </c>
      <c r="O179" s="750" t="s">
        <v>3341</v>
      </c>
      <c r="P179" s="750">
        <v>12</v>
      </c>
      <c r="Q179" s="867"/>
    </row>
    <row r="180" spans="1:17" s="1055" customFormat="1" ht="45" customHeight="1">
      <c r="A180" s="1063">
        <f t="shared" si="4"/>
        <v>174</v>
      </c>
      <c r="B180" s="1064" t="s">
        <v>3183</v>
      </c>
      <c r="C180" s="1066" t="s">
        <v>76</v>
      </c>
      <c r="D180" s="1063" t="s">
        <v>3328</v>
      </c>
      <c r="E180" s="961"/>
      <c r="F180" s="1065">
        <v>46142</v>
      </c>
      <c r="G180" s="1065">
        <v>46148</v>
      </c>
      <c r="H180" s="1065">
        <v>46149</v>
      </c>
      <c r="I180" s="1065">
        <v>46149</v>
      </c>
      <c r="J180" s="1065">
        <v>46149</v>
      </c>
      <c r="K180" s="1065">
        <v>46150</v>
      </c>
      <c r="L180" s="1065">
        <v>46150</v>
      </c>
      <c r="M180" s="1066" t="s">
        <v>631</v>
      </c>
      <c r="N180" s="1079">
        <v>46152</v>
      </c>
      <c r="O180" s="1063" t="s">
        <v>3147</v>
      </c>
      <c r="P180" s="1063">
        <v>12</v>
      </c>
      <c r="Q180" s="1067"/>
    </row>
    <row r="181" spans="1:17" s="1055" customFormat="1" ht="45" customHeight="1">
      <c r="A181" s="750">
        <f t="shared" si="4"/>
        <v>175</v>
      </c>
      <c r="B181" s="751" t="s">
        <v>163</v>
      </c>
      <c r="C181" s="955" t="s">
        <v>62</v>
      </c>
      <c r="D181" s="750" t="s">
        <v>3328</v>
      </c>
      <c r="E181" s="786"/>
      <c r="F181" s="752">
        <v>46142</v>
      </c>
      <c r="G181" s="752">
        <v>46151</v>
      </c>
      <c r="H181" s="752">
        <v>46156</v>
      </c>
      <c r="I181" s="752">
        <v>46156</v>
      </c>
      <c r="J181" s="752">
        <v>46157</v>
      </c>
      <c r="K181" s="752">
        <v>46158</v>
      </c>
      <c r="L181" s="752">
        <v>46158</v>
      </c>
      <c r="M181" s="955" t="s">
        <v>631</v>
      </c>
      <c r="N181" s="955"/>
      <c r="O181" s="750" t="s">
        <v>3543</v>
      </c>
      <c r="P181" s="750">
        <v>10</v>
      </c>
      <c r="Q181" s="867"/>
    </row>
    <row r="182" spans="1:17" s="1055" customFormat="1" ht="45" customHeight="1">
      <c r="A182" s="1063">
        <f t="shared" si="4"/>
        <v>176</v>
      </c>
      <c r="B182" s="1064" t="s">
        <v>170</v>
      </c>
      <c r="C182" s="1066" t="s">
        <v>76</v>
      </c>
      <c r="D182" s="1063" t="s">
        <v>3328</v>
      </c>
      <c r="E182" s="961"/>
      <c r="F182" s="1065">
        <v>46145</v>
      </c>
      <c r="G182" s="1065">
        <v>46148</v>
      </c>
      <c r="H182" s="1065">
        <v>46149</v>
      </c>
      <c r="I182" s="1065">
        <v>46149</v>
      </c>
      <c r="J182" s="1065">
        <v>46149</v>
      </c>
      <c r="K182" s="1065">
        <v>46150</v>
      </c>
      <c r="L182" s="1065">
        <v>46150</v>
      </c>
      <c r="M182" s="1066" t="s">
        <v>631</v>
      </c>
      <c r="N182" s="1079">
        <v>46150</v>
      </c>
      <c r="O182" s="1063" t="s">
        <v>3545</v>
      </c>
      <c r="P182" s="1063">
        <v>10</v>
      </c>
      <c r="Q182" s="1067"/>
    </row>
    <row r="183" spans="1:17" s="1055" customFormat="1" ht="45" customHeight="1">
      <c r="A183" s="750">
        <f t="shared" si="4"/>
        <v>177</v>
      </c>
      <c r="B183" s="751" t="s">
        <v>554</v>
      </c>
      <c r="C183" s="955" t="s">
        <v>76</v>
      </c>
      <c r="D183" s="750" t="s">
        <v>3328</v>
      </c>
      <c r="E183" s="786"/>
      <c r="F183" s="752">
        <v>46145</v>
      </c>
      <c r="G183" s="752">
        <v>46148</v>
      </c>
      <c r="H183" s="752">
        <v>46149</v>
      </c>
      <c r="I183" s="752">
        <v>46149</v>
      </c>
      <c r="J183" s="752">
        <v>46150</v>
      </c>
      <c r="K183" s="752">
        <v>46151</v>
      </c>
      <c r="L183" s="752">
        <v>46151</v>
      </c>
      <c r="M183" s="955" t="s">
        <v>631</v>
      </c>
      <c r="N183" s="955"/>
      <c r="O183" s="750" t="s">
        <v>3342</v>
      </c>
      <c r="P183" s="750">
        <v>11</v>
      </c>
      <c r="Q183" s="867"/>
    </row>
    <row r="184" spans="1:17" s="1055" customFormat="1" ht="45" customHeight="1">
      <c r="A184" s="750">
        <f t="shared" si="4"/>
        <v>178</v>
      </c>
      <c r="B184" s="751" t="s">
        <v>3163</v>
      </c>
      <c r="C184" s="955" t="s">
        <v>3355</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3231</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3179</v>
      </c>
      <c r="P185" s="750">
        <v>12</v>
      </c>
      <c r="Q185" s="867"/>
    </row>
    <row r="186" spans="1:17" s="1055" customFormat="1" ht="45" customHeight="1">
      <c r="A186" s="750">
        <f t="shared" si="4"/>
        <v>180</v>
      </c>
      <c r="B186" s="751" t="s">
        <v>3303</v>
      </c>
      <c r="C186" s="955" t="s">
        <v>76</v>
      </c>
      <c r="D186" s="750" t="s">
        <v>1766</v>
      </c>
      <c r="E186" s="786"/>
      <c r="F186" s="752">
        <v>46145</v>
      </c>
      <c r="G186" s="752">
        <v>46149</v>
      </c>
      <c r="H186" s="752">
        <v>46156</v>
      </c>
      <c r="I186" s="752">
        <v>46156</v>
      </c>
      <c r="J186" s="752">
        <v>46157</v>
      </c>
      <c r="K186" s="752">
        <v>46158</v>
      </c>
      <c r="L186" s="752">
        <v>46158</v>
      </c>
      <c r="M186" s="955" t="s">
        <v>631</v>
      </c>
      <c r="N186" s="955"/>
      <c r="O186" s="750" t="s">
        <v>3179</v>
      </c>
      <c r="P186" s="750">
        <v>10</v>
      </c>
      <c r="Q186" s="867"/>
    </row>
    <row r="187" spans="1:17" s="1055" customFormat="1" ht="45" customHeight="1">
      <c r="A187" s="655">
        <f t="shared" si="4"/>
        <v>181</v>
      </c>
      <c r="B187" s="656" t="s">
        <v>2244</v>
      </c>
      <c r="C187" s="815" t="s">
        <v>3593</v>
      </c>
      <c r="D187" s="655" t="s">
        <v>2760</v>
      </c>
      <c r="E187" s="787"/>
      <c r="F187" s="657">
        <v>46145</v>
      </c>
      <c r="G187" s="657">
        <v>46147</v>
      </c>
      <c r="H187" s="657">
        <v>46155</v>
      </c>
      <c r="I187" s="657">
        <v>46155</v>
      </c>
      <c r="J187" s="657">
        <v>46156</v>
      </c>
      <c r="K187" s="657"/>
      <c r="L187" s="657"/>
      <c r="M187" s="815" t="s">
        <v>22</v>
      </c>
      <c r="N187" s="815"/>
      <c r="O187" s="936" t="s">
        <v>3594</v>
      </c>
      <c r="P187" s="655">
        <v>10</v>
      </c>
      <c r="Q187" s="798" t="s">
        <v>3648</v>
      </c>
    </row>
    <row r="188" spans="1:17" s="1055" customFormat="1" ht="45" customHeight="1">
      <c r="A188" s="655">
        <f t="shared" si="4"/>
        <v>182</v>
      </c>
      <c r="B188" s="656" t="s">
        <v>3227</v>
      </c>
      <c r="C188" s="815" t="s">
        <v>2218</v>
      </c>
      <c r="D188" s="655" t="s">
        <v>2760</v>
      </c>
      <c r="E188" s="787"/>
      <c r="F188" s="657">
        <v>46149</v>
      </c>
      <c r="G188" s="657">
        <v>46159</v>
      </c>
      <c r="H188" s="657">
        <v>46160</v>
      </c>
      <c r="I188" s="657"/>
      <c r="J188" s="657"/>
      <c r="K188" s="657"/>
      <c r="L188" s="657"/>
      <c r="M188" s="815" t="s">
        <v>22</v>
      </c>
      <c r="N188" s="815"/>
      <c r="O188" s="936" t="s">
        <v>2911</v>
      </c>
      <c r="P188" s="655">
        <v>11</v>
      </c>
      <c r="Q188" s="798" t="s">
        <v>3650</v>
      </c>
    </row>
    <row r="189" spans="1:17" s="1055" customFormat="1" ht="45" customHeight="1">
      <c r="A189" s="750">
        <f t="shared" si="4"/>
        <v>183</v>
      </c>
      <c r="B189" s="751" t="s">
        <v>3230</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3179</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3620</v>
      </c>
      <c r="P190" s="750">
        <v>10</v>
      </c>
      <c r="Q190" s="867"/>
    </row>
    <row r="191" spans="1:17" s="1055" customFormat="1" ht="45" customHeight="1">
      <c r="A191" s="750">
        <f t="shared" si="4"/>
        <v>185</v>
      </c>
      <c r="B191" s="751" t="s">
        <v>497</v>
      </c>
      <c r="C191" s="955" t="s">
        <v>62</v>
      </c>
      <c r="D191" s="750" t="s">
        <v>3328</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3328</v>
      </c>
      <c r="E192" s="786"/>
      <c r="F192" s="752">
        <v>46150</v>
      </c>
      <c r="G192" s="752">
        <v>46152</v>
      </c>
      <c r="H192" s="752">
        <v>46155</v>
      </c>
      <c r="I192" s="752">
        <v>46155</v>
      </c>
      <c r="J192" s="752">
        <v>46156</v>
      </c>
      <c r="K192" s="752">
        <v>46157</v>
      </c>
      <c r="L192" s="752">
        <v>46157</v>
      </c>
      <c r="M192" s="955" t="s">
        <v>631</v>
      </c>
      <c r="N192" s="955"/>
      <c r="O192" s="750" t="s">
        <v>3345</v>
      </c>
      <c r="P192" s="750">
        <v>16</v>
      </c>
      <c r="Q192" s="867"/>
    </row>
    <row r="193" spans="1:17" s="1055" customFormat="1" ht="45" customHeight="1">
      <c r="A193" s="750">
        <f t="shared" si="4"/>
        <v>187</v>
      </c>
      <c r="B193" s="751" t="s">
        <v>106</v>
      </c>
      <c r="C193" s="955" t="s">
        <v>76</v>
      </c>
      <c r="D193" s="750" t="s">
        <v>3328</v>
      </c>
      <c r="E193" s="786"/>
      <c r="F193" s="752">
        <v>46150</v>
      </c>
      <c r="G193" s="752">
        <v>46154</v>
      </c>
      <c r="H193" s="752">
        <v>46155</v>
      </c>
      <c r="I193" s="752">
        <v>46155</v>
      </c>
      <c r="J193" s="752">
        <v>46156</v>
      </c>
      <c r="K193" s="752">
        <v>46156</v>
      </c>
      <c r="L193" s="752">
        <v>46156</v>
      </c>
      <c r="M193" s="955" t="s">
        <v>631</v>
      </c>
      <c r="N193" s="1019">
        <v>46160</v>
      </c>
      <c r="O193" s="750" t="s">
        <v>3341</v>
      </c>
      <c r="P193" s="750">
        <v>11</v>
      </c>
      <c r="Q193" s="867"/>
    </row>
    <row r="194" spans="1:17" s="1055" customFormat="1" ht="45" customHeight="1">
      <c r="A194" s="750">
        <f t="shared" si="4"/>
        <v>188</v>
      </c>
      <c r="B194" s="751" t="s">
        <v>3221</v>
      </c>
      <c r="C194" s="955" t="s">
        <v>1269</v>
      </c>
      <c r="D194" s="750" t="s">
        <v>3328</v>
      </c>
      <c r="E194" s="787"/>
      <c r="F194" s="752">
        <v>46150</v>
      </c>
      <c r="G194" s="752">
        <v>46157</v>
      </c>
      <c r="H194" s="752">
        <v>46158</v>
      </c>
      <c r="I194" s="752">
        <v>46158</v>
      </c>
      <c r="J194" s="752">
        <v>46159</v>
      </c>
      <c r="K194" s="752">
        <v>46160</v>
      </c>
      <c r="L194" s="752">
        <v>46160</v>
      </c>
      <c r="M194" s="955" t="s">
        <v>631</v>
      </c>
      <c r="N194" s="1019">
        <v>46160</v>
      </c>
      <c r="O194" s="750" t="s">
        <v>3147</v>
      </c>
      <c r="P194" s="750">
        <v>12</v>
      </c>
      <c r="Q194" s="867"/>
    </row>
    <row r="195" spans="1:17" s="1055" customFormat="1" ht="45" customHeight="1">
      <c r="A195" s="750">
        <f t="shared" si="4"/>
        <v>189</v>
      </c>
      <c r="B195" s="751" t="s">
        <v>746</v>
      </c>
      <c r="C195" s="955" t="s">
        <v>53</v>
      </c>
      <c r="D195" s="750" t="s">
        <v>3328</v>
      </c>
      <c r="E195" s="786"/>
      <c r="F195" s="752">
        <v>46150</v>
      </c>
      <c r="G195" s="752">
        <v>46154</v>
      </c>
      <c r="H195" s="752">
        <v>46155</v>
      </c>
      <c r="I195" s="752">
        <v>46155</v>
      </c>
      <c r="J195" s="752">
        <v>46155</v>
      </c>
      <c r="K195" s="752">
        <v>46155</v>
      </c>
      <c r="L195" s="752">
        <v>46155</v>
      </c>
      <c r="M195" s="955" t="s">
        <v>631</v>
      </c>
      <c r="N195" s="955"/>
      <c r="O195" s="750" t="s">
        <v>3539</v>
      </c>
      <c r="P195" s="750">
        <v>10</v>
      </c>
      <c r="Q195" s="867"/>
    </row>
    <row r="196" spans="1:17" s="1055" customFormat="1" ht="45" customHeight="1">
      <c r="A196" s="750">
        <f t="shared" si="4"/>
        <v>190</v>
      </c>
      <c r="B196" s="751" t="s">
        <v>2930</v>
      </c>
      <c r="C196" s="955" t="s">
        <v>1935</v>
      </c>
      <c r="D196" s="750" t="s">
        <v>3328</v>
      </c>
      <c r="E196" s="786"/>
      <c r="F196" s="752">
        <v>46152</v>
      </c>
      <c r="G196" s="752">
        <v>46157</v>
      </c>
      <c r="H196" s="752">
        <v>46157</v>
      </c>
      <c r="I196" s="752">
        <v>46157</v>
      </c>
      <c r="J196" s="752">
        <v>46159</v>
      </c>
      <c r="K196" s="752">
        <v>46159</v>
      </c>
      <c r="L196" s="752">
        <v>46159</v>
      </c>
      <c r="M196" s="955" t="s">
        <v>631</v>
      </c>
      <c r="N196" s="955"/>
      <c r="O196" s="750" t="s">
        <v>3545</v>
      </c>
      <c r="P196" s="750">
        <v>10</v>
      </c>
      <c r="Q196" s="867"/>
    </row>
    <row r="197" spans="1:17" s="1055" customFormat="1" ht="45" customHeight="1">
      <c r="A197" s="750">
        <f t="shared" si="4"/>
        <v>191</v>
      </c>
      <c r="B197" s="751" t="s">
        <v>2935</v>
      </c>
      <c r="C197" s="955" t="s">
        <v>1978</v>
      </c>
      <c r="D197" s="750" t="s">
        <v>3328</v>
      </c>
      <c r="E197" s="787"/>
      <c r="F197" s="752">
        <v>46153</v>
      </c>
      <c r="G197" s="752">
        <v>46157</v>
      </c>
      <c r="H197" s="752">
        <v>46157</v>
      </c>
      <c r="I197" s="752">
        <v>46157</v>
      </c>
      <c r="J197" s="752">
        <v>46158</v>
      </c>
      <c r="K197" s="752">
        <v>46160</v>
      </c>
      <c r="L197" s="752">
        <v>46160</v>
      </c>
      <c r="M197" s="955" t="s">
        <v>631</v>
      </c>
      <c r="N197" s="1019">
        <v>46160</v>
      </c>
      <c r="O197" s="750" t="s">
        <v>3341</v>
      </c>
      <c r="P197" s="750">
        <v>12</v>
      </c>
      <c r="Q197" s="867"/>
    </row>
    <row r="198" spans="1:17" s="1055" customFormat="1" ht="45" customHeight="1">
      <c r="A198" s="655">
        <f t="shared" si="4"/>
        <v>192</v>
      </c>
      <c r="B198" s="656" t="s">
        <v>401</v>
      </c>
      <c r="C198" s="815" t="s">
        <v>62</v>
      </c>
      <c r="D198" s="655" t="s">
        <v>3540</v>
      </c>
      <c r="E198" s="787"/>
      <c r="F198" s="657">
        <v>46154</v>
      </c>
      <c r="G198" s="657"/>
      <c r="H198" s="657"/>
      <c r="I198" s="657"/>
      <c r="J198" s="657"/>
      <c r="K198" s="657"/>
      <c r="L198" s="657"/>
      <c r="M198" s="815" t="s">
        <v>22</v>
      </c>
      <c r="N198" s="815"/>
      <c r="O198" s="936" t="s">
        <v>3342</v>
      </c>
      <c r="P198" s="655">
        <v>10</v>
      </c>
      <c r="Q198" s="798" t="s">
        <v>3637</v>
      </c>
    </row>
    <row r="199" spans="1:17" s="1055" customFormat="1" ht="45" customHeight="1">
      <c r="A199" s="750">
        <f t="shared" si="4"/>
        <v>193</v>
      </c>
      <c r="B199" s="751" t="s">
        <v>229</v>
      </c>
      <c r="C199" s="955" t="s">
        <v>76</v>
      </c>
      <c r="D199" s="750" t="s">
        <v>3328</v>
      </c>
      <c r="E199" s="787"/>
      <c r="F199" s="752">
        <v>46155</v>
      </c>
      <c r="G199" s="752">
        <v>46157</v>
      </c>
      <c r="H199" s="752">
        <v>46158</v>
      </c>
      <c r="I199" s="752">
        <v>46158</v>
      </c>
      <c r="J199" s="752">
        <v>46159</v>
      </c>
      <c r="K199" s="752">
        <v>46160</v>
      </c>
      <c r="L199" s="752">
        <v>46160</v>
      </c>
      <c r="M199" s="955" t="s">
        <v>631</v>
      </c>
      <c r="N199" s="955"/>
      <c r="O199" s="750" t="s">
        <v>3627</v>
      </c>
      <c r="P199" s="750">
        <v>11</v>
      </c>
      <c r="Q199" s="867"/>
    </row>
    <row r="200" spans="1:17" s="1055" customFormat="1" ht="45" customHeight="1">
      <c r="A200" s="655">
        <f t="shared" si="4"/>
        <v>194</v>
      </c>
      <c r="B200" s="656" t="s">
        <v>2979</v>
      </c>
      <c r="C200" s="815" t="s">
        <v>3626</v>
      </c>
      <c r="D200" s="655" t="s">
        <v>2760</v>
      </c>
      <c r="E200" s="787"/>
      <c r="F200" s="657">
        <v>46154</v>
      </c>
      <c r="G200" s="657">
        <v>46156</v>
      </c>
      <c r="H200" s="657"/>
      <c r="I200" s="657"/>
      <c r="J200" s="657"/>
      <c r="K200" s="657"/>
      <c r="L200" s="657"/>
      <c r="M200" s="815" t="s">
        <v>22</v>
      </c>
      <c r="N200" s="815"/>
      <c r="O200" s="936" t="s">
        <v>3628</v>
      </c>
      <c r="P200" s="655">
        <v>10</v>
      </c>
      <c r="Q200" s="798" t="s">
        <v>3649</v>
      </c>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1416</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3620</v>
      </c>
      <c r="P202" s="750">
        <v>10</v>
      </c>
      <c r="Q202" s="867"/>
    </row>
    <row r="203" spans="1:17" s="1055" customFormat="1" ht="45" customHeight="1">
      <c r="A203" s="750">
        <f t="shared" si="4"/>
        <v>197</v>
      </c>
      <c r="B203" s="751" t="s">
        <v>3302</v>
      </c>
      <c r="C203" s="955" t="s">
        <v>76</v>
      </c>
      <c r="D203" s="750" t="s">
        <v>1766</v>
      </c>
      <c r="E203" s="786"/>
      <c r="F203" s="752">
        <v>46156</v>
      </c>
      <c r="G203" s="752">
        <v>46158</v>
      </c>
      <c r="H203" s="752">
        <v>46159</v>
      </c>
      <c r="I203" s="752">
        <v>46159</v>
      </c>
      <c r="J203" s="752">
        <v>46159</v>
      </c>
      <c r="K203" s="752">
        <v>46161</v>
      </c>
      <c r="L203" s="752">
        <v>46161</v>
      </c>
      <c r="M203" s="955" t="s">
        <v>631</v>
      </c>
      <c r="N203" s="955"/>
      <c r="O203" s="750" t="s">
        <v>3179</v>
      </c>
      <c r="P203" s="750">
        <v>15</v>
      </c>
      <c r="Q203" s="867"/>
    </row>
    <row r="204" spans="1:17" s="1055" customFormat="1" ht="45" customHeight="1">
      <c r="A204" s="655">
        <f t="shared" si="4"/>
        <v>198</v>
      </c>
      <c r="B204" s="656" t="s">
        <v>2922</v>
      </c>
      <c r="C204" s="815" t="s">
        <v>1996</v>
      </c>
      <c r="D204" s="655" t="s">
        <v>2760</v>
      </c>
      <c r="E204" s="787"/>
      <c r="F204" s="657">
        <v>46158</v>
      </c>
      <c r="G204" s="657"/>
      <c r="H204" s="657"/>
      <c r="I204" s="657"/>
      <c r="J204" s="657"/>
      <c r="K204" s="657"/>
      <c r="L204" s="657"/>
      <c r="M204" s="815" t="s">
        <v>22</v>
      </c>
      <c r="N204" s="815"/>
      <c r="O204" s="936" t="s">
        <v>3539</v>
      </c>
      <c r="P204" s="655">
        <v>10</v>
      </c>
      <c r="Q204" s="798" t="s">
        <v>3646</v>
      </c>
    </row>
    <row r="205" spans="1:17" s="1055" customFormat="1" ht="45" customHeight="1">
      <c r="A205" s="750">
        <f t="shared" si="4"/>
        <v>199</v>
      </c>
      <c r="B205" s="751" t="s">
        <v>125</v>
      </c>
      <c r="C205" s="955" t="s">
        <v>76</v>
      </c>
      <c r="D205" s="750" t="s">
        <v>3328</v>
      </c>
      <c r="E205" s="786"/>
      <c r="F205" s="752">
        <v>46158</v>
      </c>
      <c r="G205" s="752">
        <v>46158</v>
      </c>
      <c r="H205" s="752">
        <v>46160</v>
      </c>
      <c r="I205" s="752">
        <v>46160</v>
      </c>
      <c r="J205" s="752">
        <v>46160</v>
      </c>
      <c r="K205" s="752">
        <v>46161</v>
      </c>
      <c r="L205" s="752">
        <v>46161</v>
      </c>
      <c r="M205" s="955" t="s">
        <v>631</v>
      </c>
      <c r="N205" s="955"/>
      <c r="O205" s="750" t="s">
        <v>3292</v>
      </c>
      <c r="P205" s="750">
        <v>10</v>
      </c>
      <c r="Q205" s="867"/>
    </row>
    <row r="206" spans="1:17" s="1055" customFormat="1" ht="45" customHeight="1">
      <c r="A206" s="655">
        <f t="shared" si="4"/>
        <v>200</v>
      </c>
      <c r="B206" s="656" t="s">
        <v>219</v>
      </c>
      <c r="C206" s="815" t="s">
        <v>76</v>
      </c>
      <c r="D206" s="655" t="s">
        <v>3328</v>
      </c>
      <c r="E206" s="787"/>
      <c r="F206" s="657">
        <v>46159</v>
      </c>
      <c r="G206" s="657"/>
      <c r="H206" s="657"/>
      <c r="I206" s="657"/>
      <c r="J206" s="657"/>
      <c r="K206" s="657"/>
      <c r="L206" s="657"/>
      <c r="M206" s="815" t="s">
        <v>22</v>
      </c>
      <c r="N206" s="815"/>
      <c r="O206" s="936" t="s">
        <v>3545</v>
      </c>
      <c r="P206" s="655">
        <v>10</v>
      </c>
      <c r="Q206" s="798" t="s">
        <v>3647</v>
      </c>
    </row>
    <row r="207" spans="1:17" s="1055" customFormat="1" ht="45" customHeight="1">
      <c r="A207" s="655">
        <f t="shared" si="4"/>
        <v>201</v>
      </c>
      <c r="B207" s="656" t="s">
        <v>151</v>
      </c>
      <c r="C207" s="815" t="s">
        <v>62</v>
      </c>
      <c r="D207" s="655" t="s">
        <v>3328</v>
      </c>
      <c r="E207" s="787"/>
      <c r="F207" s="657">
        <v>46159</v>
      </c>
      <c r="G207" s="657"/>
      <c r="H207" s="657"/>
      <c r="I207" s="657"/>
      <c r="J207" s="657"/>
      <c r="K207" s="657"/>
      <c r="L207" s="657"/>
      <c r="M207" s="815" t="s">
        <v>22</v>
      </c>
      <c r="N207" s="815"/>
      <c r="O207" s="936" t="s">
        <v>3543</v>
      </c>
      <c r="P207" s="655">
        <v>10</v>
      </c>
      <c r="Q207" s="798" t="s">
        <v>3638</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3292</v>
      </c>
      <c r="P208" s="655">
        <v>10</v>
      </c>
      <c r="Q208" s="798" t="s">
        <v>1416</v>
      </c>
    </row>
    <row r="209" spans="1:17" s="1055" customFormat="1" ht="45" customHeight="1">
      <c r="A209" s="655">
        <f t="shared" si="4"/>
        <v>203</v>
      </c>
      <c r="B209" s="656" t="s">
        <v>251</v>
      </c>
      <c r="C209" s="815" t="s">
        <v>76</v>
      </c>
      <c r="D209" s="655" t="s">
        <v>3328</v>
      </c>
      <c r="E209" s="787"/>
      <c r="F209" s="657">
        <v>46160</v>
      </c>
      <c r="G209" s="657"/>
      <c r="H209" s="657"/>
      <c r="I209" s="657"/>
      <c r="J209" s="657"/>
      <c r="K209" s="657"/>
      <c r="L209" s="657"/>
      <c r="M209" s="815" t="s">
        <v>22</v>
      </c>
      <c r="N209" s="815"/>
      <c r="O209" s="936" t="s">
        <v>3292</v>
      </c>
      <c r="P209" s="655">
        <v>10</v>
      </c>
      <c r="Q209" s="798" t="s">
        <v>3638</v>
      </c>
    </row>
    <row r="210" spans="1:17" s="1055" customFormat="1" ht="45" customHeight="1">
      <c r="A210" s="655">
        <f t="shared" si="4"/>
        <v>204</v>
      </c>
      <c r="B210" s="656" t="s">
        <v>3045</v>
      </c>
      <c r="C210" s="815" t="s">
        <v>90</v>
      </c>
      <c r="D210" s="655" t="s">
        <v>2760</v>
      </c>
      <c r="E210" s="787"/>
      <c r="F210" s="657"/>
      <c r="G210" s="657"/>
      <c r="H210" s="657"/>
      <c r="I210" s="657"/>
      <c r="J210" s="657"/>
      <c r="K210" s="657"/>
      <c r="L210" s="657"/>
      <c r="M210" s="815" t="s">
        <v>22</v>
      </c>
      <c r="N210" s="815"/>
      <c r="O210" s="936" t="s">
        <v>2870</v>
      </c>
      <c r="P210" s="655">
        <v>16</v>
      </c>
      <c r="Q210" s="798" t="s">
        <v>3634</v>
      </c>
    </row>
    <row r="211" spans="1:17" s="1055" customFormat="1" ht="45" customHeight="1">
      <c r="A211" s="655">
        <f t="shared" si="4"/>
        <v>205</v>
      </c>
      <c r="B211" s="656" t="s">
        <v>3030</v>
      </c>
      <c r="C211" s="815" t="s">
        <v>1989</v>
      </c>
      <c r="D211" s="655" t="s">
        <v>2760</v>
      </c>
      <c r="E211" s="787"/>
      <c r="F211" s="657">
        <v>46160</v>
      </c>
      <c r="G211" s="657"/>
      <c r="H211" s="657"/>
      <c r="I211" s="657"/>
      <c r="J211" s="657"/>
      <c r="K211" s="657"/>
      <c r="L211" s="657"/>
      <c r="M211" s="815" t="s">
        <v>22</v>
      </c>
      <c r="N211" s="815"/>
      <c r="O211" s="936" t="s">
        <v>3620</v>
      </c>
      <c r="P211" s="655">
        <v>10</v>
      </c>
      <c r="Q211" s="798" t="s">
        <v>1416</v>
      </c>
    </row>
    <row r="212" spans="1:17" s="1055" customFormat="1" ht="45" customHeight="1">
      <c r="A212" s="655">
        <f t="shared" si="4"/>
        <v>206</v>
      </c>
      <c r="B212" s="656" t="s">
        <v>3184</v>
      </c>
      <c r="C212" s="815" t="s">
        <v>76</v>
      </c>
      <c r="D212" s="655" t="s">
        <v>3328</v>
      </c>
      <c r="E212" s="787"/>
      <c r="F212" s="657">
        <v>46160</v>
      </c>
      <c r="G212" s="657"/>
      <c r="H212" s="657"/>
      <c r="I212" s="657"/>
      <c r="J212" s="657"/>
      <c r="K212" s="657"/>
      <c r="L212" s="657"/>
      <c r="M212" s="815" t="s">
        <v>22</v>
      </c>
      <c r="N212" s="815"/>
      <c r="O212" s="936" t="s">
        <v>3147</v>
      </c>
      <c r="P212" s="655">
        <v>13</v>
      </c>
      <c r="Q212" s="798" t="s">
        <v>3651</v>
      </c>
    </row>
    <row r="213" spans="1:17" s="1055" customFormat="1" ht="45" customHeight="1">
      <c r="A213" s="655">
        <f t="shared" si="4"/>
        <v>207</v>
      </c>
      <c r="B213" s="656" t="s">
        <v>3236</v>
      </c>
      <c r="C213" s="815" t="s">
        <v>2233</v>
      </c>
      <c r="D213" s="655" t="s">
        <v>897</v>
      </c>
      <c r="E213" s="787"/>
      <c r="F213" s="657">
        <v>46160</v>
      </c>
      <c r="G213" s="657"/>
      <c r="H213" s="657"/>
      <c r="I213" s="657"/>
      <c r="J213" s="657"/>
      <c r="K213" s="657"/>
      <c r="L213" s="657"/>
      <c r="M213" s="815" t="s">
        <v>22</v>
      </c>
      <c r="N213" s="815"/>
      <c r="O213" s="936" t="s">
        <v>3639</v>
      </c>
      <c r="P213" s="655">
        <v>10</v>
      </c>
      <c r="Q213" s="798" t="s">
        <v>1416</v>
      </c>
    </row>
    <row r="214" spans="1:17" s="1055" customFormat="1" ht="45" customHeight="1">
      <c r="A214" s="655">
        <f t="shared" si="4"/>
        <v>208</v>
      </c>
      <c r="B214" s="656" t="s">
        <v>3301</v>
      </c>
      <c r="C214" s="815" t="s">
        <v>76</v>
      </c>
      <c r="D214" s="655" t="s">
        <v>1766</v>
      </c>
      <c r="E214" s="787"/>
      <c r="F214" s="657">
        <v>46161</v>
      </c>
      <c r="G214" s="657"/>
      <c r="H214" s="657"/>
      <c r="I214" s="657"/>
      <c r="J214" s="657"/>
      <c r="K214" s="657"/>
      <c r="L214" s="657"/>
      <c r="M214" s="815" t="s">
        <v>22</v>
      </c>
      <c r="N214" s="815"/>
      <c r="O214" s="936" t="s">
        <v>3179</v>
      </c>
      <c r="P214" s="655">
        <v>12</v>
      </c>
      <c r="Q214" s="798" t="s">
        <v>1416</v>
      </c>
    </row>
  </sheetData>
  <autoFilter ref="A5:Q214"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3254</v>
      </c>
      <c r="F2" s="1171" t="s">
        <v>1405</v>
      </c>
      <c r="G2" s="1171" t="s">
        <v>45</v>
      </c>
      <c r="H2" s="1171" t="s">
        <v>1441</v>
      </c>
      <c r="I2" s="1171" t="s">
        <v>3375</v>
      </c>
      <c r="J2" s="1171" t="s">
        <v>1399</v>
      </c>
    </row>
    <row r="3" spans="4:16">
      <c r="D3" s="1180">
        <v>1</v>
      </c>
      <c r="E3" s="1180" t="s">
        <v>2604</v>
      </c>
      <c r="F3" s="1180" t="s">
        <v>1277</v>
      </c>
      <c r="G3" s="1180" t="s">
        <v>1766</v>
      </c>
      <c r="H3" s="938">
        <v>46039</v>
      </c>
      <c r="I3" s="938">
        <v>46058</v>
      </c>
      <c r="J3" s="1180">
        <v>105</v>
      </c>
      <c r="K3" s="1180" t="s">
        <v>3385</v>
      </c>
    </row>
    <row r="4" spans="4:16">
      <c r="D4" s="1180">
        <f t="shared" ref="D4:D34" si="0">D3+1</f>
        <v>2</v>
      </c>
      <c r="E4" s="1180" t="s">
        <v>3050</v>
      </c>
      <c r="F4" s="1180" t="s">
        <v>1269</v>
      </c>
      <c r="G4" s="1180" t="s">
        <v>1766</v>
      </c>
      <c r="H4" s="938">
        <v>46042</v>
      </c>
      <c r="I4" s="938">
        <v>46059</v>
      </c>
      <c r="J4" s="1180">
        <f>J3+1</f>
        <v>106</v>
      </c>
      <c r="K4" s="1180" t="s">
        <v>3385</v>
      </c>
    </row>
    <row r="5" spans="4:16">
      <c r="D5" s="1180">
        <f t="shared" si="0"/>
        <v>3</v>
      </c>
      <c r="E5" s="1180" t="s">
        <v>2597</v>
      </c>
      <c r="F5" s="1180" t="s">
        <v>62</v>
      </c>
      <c r="G5" s="1180" t="s">
        <v>1766</v>
      </c>
      <c r="H5" s="938">
        <v>46056</v>
      </c>
      <c r="I5" s="938">
        <v>46060</v>
      </c>
      <c r="J5" s="1180">
        <f t="shared" ref="J5:J32" si="1">J4+1</f>
        <v>107</v>
      </c>
      <c r="K5" s="1180" t="s">
        <v>3385</v>
      </c>
    </row>
    <row r="6" spans="4:16">
      <c r="D6" s="1180">
        <f t="shared" si="0"/>
        <v>4</v>
      </c>
      <c r="E6" s="1180" t="s">
        <v>2410</v>
      </c>
      <c r="F6" s="1180" t="s">
        <v>1996</v>
      </c>
      <c r="G6" s="1180" t="s">
        <v>1766</v>
      </c>
      <c r="H6" s="938">
        <v>46051</v>
      </c>
      <c r="I6" s="938">
        <v>46061</v>
      </c>
      <c r="J6" s="1180">
        <f t="shared" si="1"/>
        <v>108</v>
      </c>
      <c r="K6" s="1181" t="s">
        <v>3385</v>
      </c>
    </row>
    <row r="7" spans="4:16">
      <c r="D7" s="1180">
        <f t="shared" si="0"/>
        <v>5</v>
      </c>
      <c r="E7" s="1180" t="s">
        <v>3224</v>
      </c>
      <c r="F7" s="1180" t="s">
        <v>1319</v>
      </c>
      <c r="G7" s="1180" t="s">
        <v>1766</v>
      </c>
      <c r="H7" s="938">
        <v>46053</v>
      </c>
      <c r="I7" s="938">
        <v>46062</v>
      </c>
      <c r="J7" s="1180">
        <f t="shared" si="1"/>
        <v>109</v>
      </c>
      <c r="K7" s="1181" t="s">
        <v>3385</v>
      </c>
    </row>
    <row r="8" spans="4:16">
      <c r="D8" s="1180">
        <f t="shared" si="0"/>
        <v>6</v>
      </c>
      <c r="E8" s="1180" t="s">
        <v>2543</v>
      </c>
      <c r="F8" s="1180" t="s">
        <v>62</v>
      </c>
      <c r="G8" s="1180" t="s">
        <v>1766</v>
      </c>
      <c r="H8" s="938">
        <v>46044</v>
      </c>
      <c r="I8" s="938">
        <v>46064</v>
      </c>
      <c r="J8" s="1180">
        <f t="shared" si="1"/>
        <v>110</v>
      </c>
      <c r="K8" s="1181" t="s">
        <v>3385</v>
      </c>
    </row>
    <row r="9" spans="4:16">
      <c r="D9" s="1180">
        <f t="shared" si="0"/>
        <v>7</v>
      </c>
      <c r="E9" s="1180" t="s">
        <v>3165</v>
      </c>
      <c r="F9" s="1180" t="s">
        <v>2218</v>
      </c>
      <c r="G9" s="1180" t="s">
        <v>2760</v>
      </c>
      <c r="H9" s="938">
        <v>46040</v>
      </c>
      <c r="I9" s="938">
        <v>46065</v>
      </c>
      <c r="J9" s="1180">
        <f t="shared" si="1"/>
        <v>111</v>
      </c>
      <c r="K9" s="1181" t="s">
        <v>3385</v>
      </c>
    </row>
    <row r="10" spans="4:16">
      <c r="D10" s="1180">
        <f t="shared" si="0"/>
        <v>8</v>
      </c>
      <c r="E10" s="1180" t="s">
        <v>2603</v>
      </c>
      <c r="F10" s="1180" t="s">
        <v>76</v>
      </c>
      <c r="G10" s="1180" t="s">
        <v>1766</v>
      </c>
      <c r="H10" s="938">
        <v>46057</v>
      </c>
      <c r="I10" s="938">
        <v>46065</v>
      </c>
      <c r="J10" s="1180">
        <f t="shared" si="1"/>
        <v>112</v>
      </c>
      <c r="K10" s="1181" t="s">
        <v>3385</v>
      </c>
    </row>
    <row r="11" spans="4:16">
      <c r="D11" s="1180">
        <f t="shared" si="0"/>
        <v>9</v>
      </c>
      <c r="E11" s="1180" t="s">
        <v>2992</v>
      </c>
      <c r="F11" s="1180" t="s">
        <v>1989</v>
      </c>
      <c r="G11" s="1180" t="s">
        <v>2760</v>
      </c>
      <c r="H11" s="938">
        <v>46043</v>
      </c>
      <c r="I11" s="938">
        <v>46066</v>
      </c>
      <c r="J11" s="1180">
        <f t="shared" si="1"/>
        <v>113</v>
      </c>
      <c r="K11" s="1181" t="s">
        <v>3385</v>
      </c>
      <c r="P11">
        <f>8+30+40+26</f>
        <v>104</v>
      </c>
    </row>
    <row r="12" spans="4:16">
      <c r="D12" s="1180">
        <f t="shared" si="0"/>
        <v>10</v>
      </c>
      <c r="E12" s="1180" t="s">
        <v>3192</v>
      </c>
      <c r="F12" s="1180" t="s">
        <v>76</v>
      </c>
      <c r="G12" s="1180" t="s">
        <v>1766</v>
      </c>
      <c r="H12" s="938">
        <v>46059</v>
      </c>
      <c r="I12" s="938">
        <v>46066</v>
      </c>
      <c r="J12" s="1180">
        <f t="shared" si="1"/>
        <v>114</v>
      </c>
      <c r="K12" s="1181" t="s">
        <v>3385</v>
      </c>
    </row>
    <row r="13" spans="4:16">
      <c r="D13" s="1180">
        <f t="shared" si="0"/>
        <v>11</v>
      </c>
      <c r="E13" s="1180" t="s">
        <v>3225</v>
      </c>
      <c r="F13" s="1180" t="s">
        <v>1277</v>
      </c>
      <c r="G13" s="1180" t="s">
        <v>1766</v>
      </c>
      <c r="H13" s="938">
        <v>46058</v>
      </c>
      <c r="I13" s="938">
        <v>46067</v>
      </c>
      <c r="J13" s="1180">
        <f t="shared" si="1"/>
        <v>115</v>
      </c>
      <c r="K13" s="1181" t="s">
        <v>3385</v>
      </c>
    </row>
    <row r="14" spans="4:16">
      <c r="D14" s="1180">
        <f t="shared" si="0"/>
        <v>12</v>
      </c>
      <c r="E14" s="1180" t="s">
        <v>2544</v>
      </c>
      <c r="F14" s="1180" t="s">
        <v>76</v>
      </c>
      <c r="G14" s="1180" t="s">
        <v>1766</v>
      </c>
      <c r="H14" s="938">
        <v>46062</v>
      </c>
      <c r="I14" s="938">
        <v>46068</v>
      </c>
      <c r="J14" s="1180">
        <f t="shared" si="1"/>
        <v>116</v>
      </c>
      <c r="K14" s="1181" t="s">
        <v>3385</v>
      </c>
    </row>
    <row r="15" spans="4:16">
      <c r="D15" s="1180">
        <f t="shared" si="0"/>
        <v>13</v>
      </c>
      <c r="E15" s="1180" t="s">
        <v>3201</v>
      </c>
      <c r="F15" s="1180" t="s">
        <v>76</v>
      </c>
      <c r="G15" s="1180" t="s">
        <v>1766</v>
      </c>
      <c r="H15" s="938">
        <v>46062</v>
      </c>
      <c r="I15" s="938">
        <v>46068</v>
      </c>
      <c r="J15" s="1180">
        <f t="shared" si="1"/>
        <v>117</v>
      </c>
      <c r="K15" s="1181" t="s">
        <v>3385</v>
      </c>
    </row>
    <row r="16" spans="4:16">
      <c r="D16" s="1180">
        <f t="shared" si="0"/>
        <v>14</v>
      </c>
      <c r="E16" s="1180" t="s">
        <v>458</v>
      </c>
      <c r="F16" s="1180" t="s">
        <v>62</v>
      </c>
      <c r="G16" s="1180" t="s">
        <v>1766</v>
      </c>
      <c r="H16" s="938">
        <v>46067</v>
      </c>
      <c r="I16" s="938">
        <v>46070</v>
      </c>
      <c r="J16" s="1180">
        <f t="shared" si="1"/>
        <v>118</v>
      </c>
      <c r="K16" s="1181" t="s">
        <v>3385</v>
      </c>
    </row>
    <row r="17" spans="4:11">
      <c r="D17" s="1180">
        <f t="shared" si="0"/>
        <v>15</v>
      </c>
      <c r="E17" s="1180" t="s">
        <v>3057</v>
      </c>
      <c r="F17" s="1180" t="s">
        <v>1277</v>
      </c>
      <c r="G17" s="1180" t="s">
        <v>1766</v>
      </c>
      <c r="H17" s="938">
        <v>46062</v>
      </c>
      <c r="I17" s="938">
        <v>46071</v>
      </c>
      <c r="J17" s="1180">
        <f t="shared" si="1"/>
        <v>119</v>
      </c>
      <c r="K17" s="1181" t="s">
        <v>3385</v>
      </c>
    </row>
    <row r="18" spans="4:11">
      <c r="D18" s="1180">
        <f t="shared" si="0"/>
        <v>16</v>
      </c>
      <c r="E18" s="1180" t="s">
        <v>2953</v>
      </c>
      <c r="F18" s="1180" t="s">
        <v>1361</v>
      </c>
      <c r="G18" s="1180" t="s">
        <v>3328</v>
      </c>
      <c r="H18" s="938">
        <v>46063</v>
      </c>
      <c r="I18" s="938">
        <v>46071</v>
      </c>
      <c r="J18" s="1180">
        <f t="shared" si="1"/>
        <v>120</v>
      </c>
      <c r="K18" s="1181" t="s">
        <v>3385</v>
      </c>
    </row>
    <row r="19" spans="4:11">
      <c r="D19" s="1180">
        <f t="shared" si="0"/>
        <v>17</v>
      </c>
      <c r="E19" s="1180" t="s">
        <v>3193</v>
      </c>
      <c r="F19" s="1180" t="s">
        <v>62</v>
      </c>
      <c r="G19" s="1180" t="s">
        <v>1766</v>
      </c>
      <c r="H19" s="938">
        <v>46066</v>
      </c>
      <c r="I19" s="938">
        <v>46071</v>
      </c>
      <c r="J19" s="1180">
        <f t="shared" si="1"/>
        <v>121</v>
      </c>
      <c r="K19" s="1181" t="s">
        <v>3385</v>
      </c>
    </row>
    <row r="20" spans="4:11">
      <c r="D20" s="1180">
        <f t="shared" si="0"/>
        <v>18</v>
      </c>
      <c r="E20" s="1180" t="s">
        <v>3026</v>
      </c>
      <c r="F20" s="1180" t="s">
        <v>1277</v>
      </c>
      <c r="G20" s="1180" t="s">
        <v>1766</v>
      </c>
      <c r="H20" s="938">
        <v>46059</v>
      </c>
      <c r="I20" s="938">
        <v>46072</v>
      </c>
      <c r="J20" s="1180">
        <f t="shared" si="1"/>
        <v>122</v>
      </c>
      <c r="K20" s="1181" t="s">
        <v>3385</v>
      </c>
    </row>
    <row r="21" spans="4:11">
      <c r="D21" s="1180">
        <f t="shared" si="0"/>
        <v>19</v>
      </c>
      <c r="E21" s="1180" t="s">
        <v>2545</v>
      </c>
      <c r="F21" s="1180" t="s">
        <v>62</v>
      </c>
      <c r="G21" s="1180" t="s">
        <v>1766</v>
      </c>
      <c r="H21" s="938">
        <v>46065</v>
      </c>
      <c r="I21" s="938">
        <v>46073</v>
      </c>
      <c r="J21" s="1180">
        <f t="shared" si="1"/>
        <v>123</v>
      </c>
      <c r="K21" s="1181" t="s">
        <v>3385</v>
      </c>
    </row>
    <row r="22" spans="4:11">
      <c r="D22" s="1180">
        <f t="shared" si="0"/>
        <v>20</v>
      </c>
      <c r="E22" s="1180" t="s">
        <v>529</v>
      </c>
      <c r="F22" s="1180" t="s">
        <v>76</v>
      </c>
      <c r="G22" s="1180" t="s">
        <v>3328</v>
      </c>
      <c r="H22" s="938">
        <v>46058</v>
      </c>
      <c r="I22" s="938">
        <v>46074</v>
      </c>
      <c r="J22" s="1180">
        <f t="shared" si="1"/>
        <v>124</v>
      </c>
      <c r="K22" s="1181" t="s">
        <v>3385</v>
      </c>
    </row>
    <row r="23" spans="4:11">
      <c r="D23" s="1180">
        <f t="shared" si="0"/>
        <v>21</v>
      </c>
      <c r="E23" s="1180" t="s">
        <v>2948</v>
      </c>
      <c r="F23" s="1180" t="s">
        <v>1269</v>
      </c>
      <c r="G23" s="1180" t="s">
        <v>3328</v>
      </c>
      <c r="H23" s="938">
        <v>46063</v>
      </c>
      <c r="I23" s="938">
        <v>46074</v>
      </c>
      <c r="J23" s="1180">
        <f t="shared" si="1"/>
        <v>125</v>
      </c>
      <c r="K23" s="1181" t="s">
        <v>3385</v>
      </c>
    </row>
    <row r="24" spans="4:11">
      <c r="D24" s="1180">
        <f t="shared" si="0"/>
        <v>22</v>
      </c>
      <c r="E24" s="1180" t="s">
        <v>3043</v>
      </c>
      <c r="F24" s="1180" t="s">
        <v>3348</v>
      </c>
      <c r="G24" s="1180" t="s">
        <v>1766</v>
      </c>
      <c r="H24" s="938">
        <v>46068</v>
      </c>
      <c r="I24" s="938">
        <v>46077</v>
      </c>
      <c r="J24" s="1180">
        <f t="shared" si="1"/>
        <v>126</v>
      </c>
      <c r="K24" s="1181" t="s">
        <v>3385</v>
      </c>
    </row>
    <row r="25" spans="4:11">
      <c r="D25" s="1180">
        <f t="shared" si="0"/>
        <v>23</v>
      </c>
      <c r="E25" s="1180" t="s">
        <v>2968</v>
      </c>
      <c r="F25" s="1180" t="s">
        <v>2233</v>
      </c>
      <c r="G25" s="1180" t="s">
        <v>1766</v>
      </c>
      <c r="H25" s="938">
        <v>46068</v>
      </c>
      <c r="I25" s="938">
        <v>46078</v>
      </c>
      <c r="J25" s="1180">
        <f t="shared" si="1"/>
        <v>127</v>
      </c>
      <c r="K25" s="1181" t="s">
        <v>3385</v>
      </c>
    </row>
    <row r="26" spans="4:11">
      <c r="D26" s="1180">
        <f t="shared" si="0"/>
        <v>24</v>
      </c>
      <c r="E26" s="1180" t="s">
        <v>3351</v>
      </c>
      <c r="F26" s="1180" t="s">
        <v>76</v>
      </c>
      <c r="G26" s="1180" t="s">
        <v>3327</v>
      </c>
      <c r="H26" s="938">
        <v>46072</v>
      </c>
      <c r="I26" s="938">
        <v>46079</v>
      </c>
      <c r="J26" s="1180">
        <f t="shared" si="1"/>
        <v>128</v>
      </c>
      <c r="K26" s="1181" t="s">
        <v>3385</v>
      </c>
    </row>
    <row r="27" spans="4:11">
      <c r="D27" s="1180">
        <f t="shared" si="0"/>
        <v>25</v>
      </c>
      <c r="E27" s="1180" t="s">
        <v>538</v>
      </c>
      <c r="F27" s="1180" t="s">
        <v>249</v>
      </c>
      <c r="G27" s="1180" t="s">
        <v>3327</v>
      </c>
      <c r="H27" s="938">
        <v>46075</v>
      </c>
      <c r="I27" s="938">
        <v>46079</v>
      </c>
      <c r="J27" s="1180">
        <f t="shared" si="1"/>
        <v>129</v>
      </c>
      <c r="K27" s="1181" t="s">
        <v>3385</v>
      </c>
    </row>
    <row r="28" spans="4:11">
      <c r="D28" s="1180">
        <f t="shared" si="0"/>
        <v>26</v>
      </c>
      <c r="E28" s="1180" t="s">
        <v>2990</v>
      </c>
      <c r="F28" s="1180" t="s">
        <v>1989</v>
      </c>
      <c r="G28" s="1180" t="s">
        <v>1766</v>
      </c>
      <c r="H28" s="938">
        <v>46065</v>
      </c>
      <c r="I28" s="938">
        <v>46080</v>
      </c>
      <c r="J28" s="1180">
        <f t="shared" si="1"/>
        <v>130</v>
      </c>
      <c r="K28" s="1181" t="s">
        <v>3385</v>
      </c>
    </row>
    <row r="29" spans="4:11">
      <c r="D29" s="1180">
        <f t="shared" si="0"/>
        <v>27</v>
      </c>
      <c r="E29" s="1180" t="s">
        <v>3048</v>
      </c>
      <c r="F29" s="1180" t="s">
        <v>1361</v>
      </c>
      <c r="G29" s="1180" t="s">
        <v>1766</v>
      </c>
      <c r="H29" s="938">
        <v>46068</v>
      </c>
      <c r="I29" s="938">
        <v>46080</v>
      </c>
      <c r="J29" s="1180">
        <f t="shared" si="1"/>
        <v>131</v>
      </c>
      <c r="K29" s="1181" t="s">
        <v>3385</v>
      </c>
    </row>
    <row r="30" spans="4:11">
      <c r="D30" s="1180">
        <f t="shared" si="0"/>
        <v>28</v>
      </c>
      <c r="E30" s="1180" t="s">
        <v>3228</v>
      </c>
      <c r="F30" s="1180" t="s">
        <v>2218</v>
      </c>
      <c r="G30" s="1180" t="s">
        <v>2760</v>
      </c>
      <c r="H30" s="938">
        <v>46072</v>
      </c>
      <c r="I30" s="938">
        <v>46081</v>
      </c>
      <c r="J30" s="1180">
        <f t="shared" si="1"/>
        <v>132</v>
      </c>
      <c r="K30" s="1181" t="s">
        <v>3385</v>
      </c>
    </row>
    <row r="31" spans="4:11">
      <c r="D31" s="1180">
        <f t="shared" si="0"/>
        <v>29</v>
      </c>
      <c r="E31" s="1180" t="s">
        <v>2581</v>
      </c>
      <c r="F31" s="1180" t="s">
        <v>76</v>
      </c>
      <c r="G31" s="1180" t="s">
        <v>3327</v>
      </c>
      <c r="H31" s="938">
        <v>46074</v>
      </c>
      <c r="I31" s="938">
        <v>46081</v>
      </c>
      <c r="J31" s="1180">
        <f t="shared" si="1"/>
        <v>133</v>
      </c>
      <c r="K31" s="1180" t="s">
        <v>3385</v>
      </c>
    </row>
    <row r="32" spans="4:11">
      <c r="D32" s="1180">
        <f t="shared" si="0"/>
        <v>30</v>
      </c>
      <c r="E32" s="1180" t="s">
        <v>3032</v>
      </c>
      <c r="F32" s="1180" t="s">
        <v>1269</v>
      </c>
      <c r="G32" s="1180" t="s">
        <v>1766</v>
      </c>
      <c r="H32" s="938">
        <v>46074</v>
      </c>
      <c r="I32" s="938">
        <v>46081</v>
      </c>
      <c r="J32" s="1180">
        <f t="shared" si="1"/>
        <v>134</v>
      </c>
      <c r="K32" s="1181" t="s">
        <v>3385</v>
      </c>
    </row>
    <row r="33" spans="4:11">
      <c r="D33" s="1180">
        <f t="shared" si="0"/>
        <v>31</v>
      </c>
      <c r="E33" s="1181" t="s">
        <v>495</v>
      </c>
      <c r="F33" s="1181" t="s">
        <v>249</v>
      </c>
      <c r="G33" s="1181" t="s">
        <v>1766</v>
      </c>
      <c r="H33" s="1180"/>
      <c r="I33" s="1180"/>
      <c r="J33" s="1180">
        <v>135</v>
      </c>
      <c r="K33" s="1181" t="s">
        <v>3385</v>
      </c>
    </row>
    <row r="34" spans="4:11">
      <c r="D34" s="1180">
        <f t="shared" si="0"/>
        <v>32</v>
      </c>
      <c r="E34" s="1180" t="s">
        <v>421</v>
      </c>
      <c r="F34" s="1180"/>
      <c r="G34" s="1180"/>
      <c r="H34" s="1182">
        <v>46077</v>
      </c>
      <c r="I34" s="1182">
        <v>46082</v>
      </c>
      <c r="J34" s="1180">
        <v>136</v>
      </c>
      <c r="K34" s="1181" t="s">
        <v>3385</v>
      </c>
    </row>
    <row r="37" spans="4:11">
      <c r="D37" s="1171" t="s">
        <v>1783</v>
      </c>
      <c r="E37" s="1171" t="s">
        <v>3254</v>
      </c>
      <c r="F37" s="1171" t="s">
        <v>1405</v>
      </c>
      <c r="G37" s="1171" t="s">
        <v>45</v>
      </c>
      <c r="H37" s="1171" t="s">
        <v>1441</v>
      </c>
      <c r="I37" s="1171" t="s">
        <v>3375</v>
      </c>
      <c r="J37" s="1171" t="s">
        <v>1399</v>
      </c>
    </row>
    <row r="38" spans="4:11">
      <c r="D38" s="1180">
        <v>1</v>
      </c>
      <c r="E38" s="1180" t="s">
        <v>3055</v>
      </c>
      <c r="F38" s="1180" t="s">
        <v>3350</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3327</v>
      </c>
      <c r="H40" s="938">
        <v>46085</v>
      </c>
      <c r="I40" s="938">
        <v>46094</v>
      </c>
      <c r="J40" s="1180">
        <v>138</v>
      </c>
      <c r="K40" s="1180" t="s">
        <v>3385</v>
      </c>
    </row>
    <row r="41" spans="4:11">
      <c r="D41" s="1180">
        <f t="shared" si="2"/>
        <v>4</v>
      </c>
      <c r="E41" s="1180" t="s">
        <v>2956</v>
      </c>
      <c r="F41" s="1180" t="s">
        <v>1954</v>
      </c>
      <c r="G41" s="1180" t="s">
        <v>3327</v>
      </c>
      <c r="H41" s="938">
        <v>46084</v>
      </c>
      <c r="I41" s="938">
        <v>46104</v>
      </c>
      <c r="J41" s="1180">
        <v>143</v>
      </c>
      <c r="K41" s="1180" t="s">
        <v>3385</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3162</v>
      </c>
      <c r="F43" s="1180" t="s">
        <v>3355</v>
      </c>
      <c r="G43" s="1180" t="s">
        <v>2760</v>
      </c>
      <c r="H43" s="938">
        <v>46082</v>
      </c>
      <c r="I43" s="938">
        <v>46096</v>
      </c>
      <c r="J43" s="1180">
        <v>139</v>
      </c>
      <c r="K43" s="1180"/>
    </row>
    <row r="44" spans="4:11">
      <c r="D44" s="1180">
        <f t="shared" si="2"/>
        <v>7</v>
      </c>
      <c r="E44" s="1180" t="s">
        <v>3052</v>
      </c>
      <c r="F44" s="1180" t="s">
        <v>1269</v>
      </c>
      <c r="G44" s="1180" t="s">
        <v>3327</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3328</v>
      </c>
      <c r="H46" s="938">
        <v>46094</v>
      </c>
      <c r="I46" s="938">
        <v>46100</v>
      </c>
      <c r="J46" s="1180">
        <v>142</v>
      </c>
      <c r="K46" s="1180" t="s">
        <v>3385</v>
      </c>
    </row>
    <row r="47" spans="4:11">
      <c r="D47" s="1180">
        <f t="shared" si="2"/>
        <v>10</v>
      </c>
      <c r="E47" s="1180" t="s">
        <v>3019</v>
      </c>
      <c r="F47" s="1180" t="s">
        <v>1989</v>
      </c>
      <c r="G47" s="1180" t="s">
        <v>2760</v>
      </c>
      <c r="H47" s="1182">
        <v>46082</v>
      </c>
      <c r="I47" s="1182">
        <v>46109</v>
      </c>
      <c r="J47" s="1180">
        <v>146</v>
      </c>
      <c r="K47" s="1180" t="s">
        <v>3385</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404" t="s">
        <v>994</v>
      </c>
      <c r="C7" s="1404"/>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46"/>
  <sheetViews>
    <sheetView zoomScaleNormal="90" workbookViewId="0">
      <pane ySplit="2" topLeftCell="A41" activePane="bottomLeft" state="frozen"/>
      <selection activeCell="E25" sqref="E25"/>
      <selection pane="bottomLeft" activeCell="D50" sqref="D50"/>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33" t="s">
        <v>2179</v>
      </c>
      <c r="B1" s="1533"/>
      <c r="C1" s="1533"/>
      <c r="D1" s="1533"/>
      <c r="E1" s="1533"/>
      <c r="F1" s="1533"/>
      <c r="G1" s="1533"/>
      <c r="H1" s="1533"/>
      <c r="I1" s="1533"/>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59" t="s">
        <v>3273</v>
      </c>
      <c r="G3" s="1084" t="s">
        <v>2435</v>
      </c>
      <c r="H3" s="1260" t="s">
        <v>2425</v>
      </c>
      <c r="I3" s="1090"/>
    </row>
    <row r="4" spans="1:11" s="782" customFormat="1" ht="29">
      <c r="A4" s="1084">
        <f>A3+1</f>
        <v>2</v>
      </c>
      <c r="B4" s="1084" t="s">
        <v>2424</v>
      </c>
      <c r="C4" s="1086">
        <v>45870</v>
      </c>
      <c r="D4" s="1086">
        <v>45870</v>
      </c>
      <c r="E4" s="1084">
        <v>1</v>
      </c>
      <c r="F4" s="1259" t="s">
        <v>3273</v>
      </c>
      <c r="G4" s="1084" t="s">
        <v>2435</v>
      </c>
      <c r="H4" s="1260" t="s">
        <v>2427</v>
      </c>
      <c r="I4" s="1090"/>
    </row>
    <row r="5" spans="1:11" s="782" customFormat="1" ht="29">
      <c r="A5" s="1084">
        <f t="shared" ref="A5:A29" si="0">A4+1</f>
        <v>3</v>
      </c>
      <c r="B5" s="1084" t="s">
        <v>2429</v>
      </c>
      <c r="C5" s="1086">
        <v>45875</v>
      </c>
      <c r="D5" s="1086">
        <v>45875</v>
      </c>
      <c r="E5" s="1084">
        <v>1</v>
      </c>
      <c r="F5" s="1259" t="s">
        <v>3273</v>
      </c>
      <c r="G5" s="1084" t="s">
        <v>2431</v>
      </c>
      <c r="H5" s="1260" t="s">
        <v>2432</v>
      </c>
      <c r="I5" s="1090"/>
    </row>
    <row r="6" spans="1:11" s="782" customFormat="1" ht="29">
      <c r="A6" s="1084">
        <f t="shared" si="0"/>
        <v>4</v>
      </c>
      <c r="B6" s="1084" t="s">
        <v>2424</v>
      </c>
      <c r="C6" s="1086">
        <v>45876</v>
      </c>
      <c r="D6" s="1086">
        <v>45876</v>
      </c>
      <c r="E6" s="1084">
        <v>1</v>
      </c>
      <c r="F6" s="1259" t="s">
        <v>3273</v>
      </c>
      <c r="G6" s="1084" t="s">
        <v>2435</v>
      </c>
      <c r="H6" s="1260" t="s">
        <v>2433</v>
      </c>
      <c r="I6" s="1090"/>
    </row>
    <row r="7" spans="1:11" s="782" customFormat="1" ht="29">
      <c r="A7" s="1084">
        <f t="shared" si="0"/>
        <v>5</v>
      </c>
      <c r="B7" s="1084" t="s">
        <v>2424</v>
      </c>
      <c r="C7" s="1086">
        <v>45878</v>
      </c>
      <c r="D7" s="1086">
        <v>45878</v>
      </c>
      <c r="E7" s="1084">
        <v>1</v>
      </c>
      <c r="F7" s="1259" t="s">
        <v>3273</v>
      </c>
      <c r="G7" s="1084" t="s">
        <v>2435</v>
      </c>
      <c r="H7" s="1260" t="s">
        <v>2434</v>
      </c>
      <c r="I7" s="1090"/>
    </row>
    <row r="8" spans="1:11" s="782" customFormat="1" ht="36.5" customHeight="1">
      <c r="A8" s="1084">
        <f t="shared" si="0"/>
        <v>6</v>
      </c>
      <c r="B8" s="1084" t="s">
        <v>2424</v>
      </c>
      <c r="C8" s="1086">
        <v>45881</v>
      </c>
      <c r="D8" s="1086">
        <v>45883</v>
      </c>
      <c r="E8" s="1084">
        <v>3</v>
      </c>
      <c r="F8" s="1259" t="s">
        <v>3273</v>
      </c>
      <c r="G8" s="1084" t="s">
        <v>2426</v>
      </c>
      <c r="H8" s="1260" t="s">
        <v>2436</v>
      </c>
      <c r="I8" s="1090"/>
    </row>
    <row r="9" spans="1:11" s="782" customFormat="1" ht="36.5" customHeight="1">
      <c r="A9" s="1084">
        <f t="shared" si="0"/>
        <v>7</v>
      </c>
      <c r="B9" s="1084" t="s">
        <v>2429</v>
      </c>
      <c r="C9" s="1086">
        <v>45881</v>
      </c>
      <c r="D9" s="1086">
        <v>45881</v>
      </c>
      <c r="E9" s="1084">
        <v>1</v>
      </c>
      <c r="F9" s="1259" t="s">
        <v>3273</v>
      </c>
      <c r="G9" s="1084" t="s">
        <v>2431</v>
      </c>
      <c r="H9" s="1260" t="s">
        <v>2437</v>
      </c>
      <c r="I9" s="1090"/>
    </row>
    <row r="10" spans="1:11" s="782" customFormat="1" ht="36.5" customHeight="1">
      <c r="A10" s="1084">
        <f t="shared" si="0"/>
        <v>8</v>
      </c>
      <c r="B10" s="1084" t="s">
        <v>2429</v>
      </c>
      <c r="C10" s="1086">
        <v>45885</v>
      </c>
      <c r="D10" s="1086">
        <v>45887</v>
      </c>
      <c r="E10" s="1084">
        <v>3</v>
      </c>
      <c r="F10" s="1259" t="s">
        <v>3273</v>
      </c>
      <c r="G10" s="1084" t="s">
        <v>2431</v>
      </c>
      <c r="H10" s="1260" t="s">
        <v>2439</v>
      </c>
      <c r="I10" s="1090"/>
    </row>
    <row r="11" spans="1:11" s="782" customFormat="1" ht="36.5" customHeight="1">
      <c r="A11" s="1084">
        <f t="shared" si="0"/>
        <v>9</v>
      </c>
      <c r="B11" s="1084" t="s">
        <v>2424</v>
      </c>
      <c r="C11" s="1086">
        <v>45886</v>
      </c>
      <c r="D11" s="1086">
        <v>45887</v>
      </c>
      <c r="E11" s="1084">
        <v>2</v>
      </c>
      <c r="F11" s="1259" t="s">
        <v>3273</v>
      </c>
      <c r="G11" s="1084" t="s">
        <v>2426</v>
      </c>
      <c r="H11" s="1260" t="s">
        <v>2438</v>
      </c>
      <c r="I11" s="1090"/>
    </row>
    <row r="12" spans="1:11" s="782" customFormat="1" ht="36.5" customHeight="1">
      <c r="A12" s="1084">
        <f t="shared" si="0"/>
        <v>10</v>
      </c>
      <c r="B12" s="1084" t="s">
        <v>2424</v>
      </c>
      <c r="C12" s="1086">
        <v>45889</v>
      </c>
      <c r="D12" s="1086" t="s">
        <v>3379</v>
      </c>
      <c r="E12" s="1084">
        <v>0.5</v>
      </c>
      <c r="F12" s="1259" t="s">
        <v>3273</v>
      </c>
      <c r="G12" s="1084">
        <v>38</v>
      </c>
      <c r="H12" s="1260" t="s">
        <v>2440</v>
      </c>
      <c r="I12" s="1090"/>
    </row>
    <row r="13" spans="1:11" s="782" customFormat="1" ht="36.5" customHeight="1">
      <c r="A13" s="1084">
        <f t="shared" si="0"/>
        <v>11</v>
      </c>
      <c r="B13" s="1084" t="s">
        <v>2424</v>
      </c>
      <c r="C13" s="1086">
        <v>45892</v>
      </c>
      <c r="D13" s="1086">
        <v>11</v>
      </c>
      <c r="E13" s="1084">
        <v>6</v>
      </c>
      <c r="F13" s="1259" t="s">
        <v>3273</v>
      </c>
      <c r="G13" s="1084" t="s">
        <v>2442</v>
      </c>
      <c r="H13" s="1260" t="s">
        <v>2440</v>
      </c>
      <c r="I13" s="1090"/>
      <c r="J13" s="782">
        <v>1</v>
      </c>
    </row>
    <row r="14" spans="1:11" s="782" customFormat="1" ht="36.5" customHeight="1">
      <c r="A14" s="1084">
        <f t="shared" si="0"/>
        <v>12</v>
      </c>
      <c r="B14" s="1084" t="s">
        <v>2429</v>
      </c>
      <c r="C14" s="1086">
        <v>45892</v>
      </c>
      <c r="D14" s="1086">
        <v>45897</v>
      </c>
      <c r="E14" s="1084">
        <v>6</v>
      </c>
      <c r="F14" s="1259" t="s">
        <v>3273</v>
      </c>
      <c r="G14" s="1084"/>
      <c r="H14" s="1261" t="s">
        <v>2441</v>
      </c>
      <c r="I14" s="1262"/>
    </row>
    <row r="15" spans="1:11" s="782" customFormat="1" ht="36.5" customHeight="1">
      <c r="A15" s="1084">
        <f t="shared" si="0"/>
        <v>13</v>
      </c>
      <c r="B15" s="1084" t="s">
        <v>2424</v>
      </c>
      <c r="C15" s="1086">
        <v>45899</v>
      </c>
      <c r="D15" s="1086">
        <v>45903</v>
      </c>
      <c r="E15" s="1084">
        <v>5</v>
      </c>
      <c r="F15" s="1259" t="s">
        <v>3273</v>
      </c>
      <c r="G15" s="1084" t="s">
        <v>2443</v>
      </c>
      <c r="H15" s="1260" t="s">
        <v>2444</v>
      </c>
      <c r="I15" s="1090"/>
      <c r="J15" s="1179"/>
      <c r="K15" s="1179"/>
    </row>
    <row r="16" spans="1:11" s="782" customFormat="1" ht="36.5" customHeight="1">
      <c r="A16" s="1084">
        <f t="shared" si="0"/>
        <v>14</v>
      </c>
      <c r="B16" s="1084" t="s">
        <v>2429</v>
      </c>
      <c r="C16" s="1086">
        <v>45898</v>
      </c>
      <c r="D16" s="1086">
        <v>45911</v>
      </c>
      <c r="E16" s="1084">
        <v>14</v>
      </c>
      <c r="F16" s="1259" t="s">
        <v>3273</v>
      </c>
      <c r="G16" s="1084" t="s">
        <v>2431</v>
      </c>
      <c r="H16" s="1263"/>
      <c r="I16" s="1263"/>
      <c r="J16" s="1179"/>
      <c r="K16" s="1179"/>
    </row>
    <row r="17" spans="1:10" s="782" customFormat="1" ht="36.5" customHeight="1">
      <c r="A17" s="1084">
        <f t="shared" si="0"/>
        <v>15</v>
      </c>
      <c r="B17" s="1084" t="s">
        <v>2725</v>
      </c>
      <c r="C17" s="1086">
        <v>45897</v>
      </c>
      <c r="D17" s="1086">
        <v>45917</v>
      </c>
      <c r="E17" s="1084">
        <f>D17-C17</f>
        <v>20</v>
      </c>
      <c r="F17" s="1259" t="s">
        <v>3273</v>
      </c>
      <c r="G17" s="1084" t="s">
        <v>2746</v>
      </c>
      <c r="H17" s="1264" t="s">
        <v>2745</v>
      </c>
      <c r="I17" s="1265"/>
    </row>
    <row r="18" spans="1:10" s="782" customFormat="1" ht="36.5" customHeight="1">
      <c r="A18" s="1084">
        <f t="shared" si="0"/>
        <v>16</v>
      </c>
      <c r="B18" s="1084" t="s">
        <v>2424</v>
      </c>
      <c r="C18" s="1086">
        <v>45928</v>
      </c>
      <c r="D18" s="1086">
        <v>45929</v>
      </c>
      <c r="E18" s="1084">
        <v>2</v>
      </c>
      <c r="F18" s="1259" t="s">
        <v>3273</v>
      </c>
      <c r="G18" s="1084" t="s">
        <v>2872</v>
      </c>
      <c r="H18" s="1260" t="s">
        <v>2873</v>
      </c>
      <c r="I18" s="1090"/>
    </row>
    <row r="19" spans="1:10" s="782" customFormat="1" ht="36.5" customHeight="1">
      <c r="A19" s="1084">
        <f t="shared" si="0"/>
        <v>17</v>
      </c>
      <c r="B19" s="1084" t="s">
        <v>2424</v>
      </c>
      <c r="C19" s="1086">
        <v>45935</v>
      </c>
      <c r="D19" s="1086">
        <v>45937</v>
      </c>
      <c r="E19" s="1084">
        <v>3</v>
      </c>
      <c r="F19" s="1259" t="s">
        <v>3273</v>
      </c>
      <c r="G19" s="1084" t="s">
        <v>2746</v>
      </c>
      <c r="H19" s="1260" t="s">
        <v>2851</v>
      </c>
      <c r="I19" s="1090"/>
      <c r="J19" s="782">
        <f>J13+1</f>
        <v>2</v>
      </c>
    </row>
    <row r="20" spans="1:10" s="782" customFormat="1" ht="36.5" customHeight="1">
      <c r="A20" s="1084">
        <f t="shared" si="0"/>
        <v>18</v>
      </c>
      <c r="B20" s="1084" t="s">
        <v>2429</v>
      </c>
      <c r="C20" s="1086">
        <v>45935</v>
      </c>
      <c r="D20" s="1086">
        <v>45939</v>
      </c>
      <c r="E20" s="1084">
        <f>D20-C20</f>
        <v>4</v>
      </c>
      <c r="F20" s="1259" t="s">
        <v>3273</v>
      </c>
      <c r="G20" s="1084" t="s">
        <v>2746</v>
      </c>
      <c r="H20" s="1260" t="s">
        <v>2853</v>
      </c>
      <c r="I20" s="1090"/>
    </row>
    <row r="21" spans="1:10" s="782" customFormat="1" ht="36.5" customHeight="1">
      <c r="A21" s="1084">
        <f t="shared" si="0"/>
        <v>19</v>
      </c>
      <c r="B21" s="1084" t="s">
        <v>2725</v>
      </c>
      <c r="C21" s="1086">
        <v>45935</v>
      </c>
      <c r="D21" s="1086" t="s">
        <v>3380</v>
      </c>
      <c r="E21" s="1084">
        <v>3</v>
      </c>
      <c r="F21" s="1259" t="s">
        <v>3273</v>
      </c>
      <c r="G21" s="1084" t="s">
        <v>2746</v>
      </c>
      <c r="H21" s="1260" t="s">
        <v>2851</v>
      </c>
      <c r="I21" s="1090"/>
    </row>
    <row r="22" spans="1:10" s="782" customFormat="1" ht="36.5" hidden="1" customHeight="1">
      <c r="A22" s="1084">
        <f t="shared" si="0"/>
        <v>20</v>
      </c>
      <c r="B22" s="1084" t="s">
        <v>2424</v>
      </c>
      <c r="C22" s="1086">
        <v>45943</v>
      </c>
      <c r="D22" s="1086">
        <v>21</v>
      </c>
      <c r="E22" s="1084">
        <v>3</v>
      </c>
      <c r="F22" s="1259" t="s">
        <v>3273</v>
      </c>
      <c r="G22" s="1084" t="s">
        <v>2872</v>
      </c>
      <c r="H22" s="1260" t="s">
        <v>2871</v>
      </c>
      <c r="I22" s="1090"/>
    </row>
    <row r="23" spans="1:10" s="782" customFormat="1" ht="36.5" hidden="1" customHeight="1">
      <c r="A23" s="1084">
        <f t="shared" si="0"/>
        <v>21</v>
      </c>
      <c r="B23" s="1084" t="s">
        <v>2424</v>
      </c>
      <c r="C23" s="1086">
        <v>45948</v>
      </c>
      <c r="D23" s="1086">
        <v>22</v>
      </c>
      <c r="E23" s="1084">
        <v>1</v>
      </c>
      <c r="F23" s="1259" t="s">
        <v>3273</v>
      </c>
      <c r="G23" s="1084" t="s">
        <v>2872</v>
      </c>
      <c r="H23" s="1260" t="s">
        <v>2873</v>
      </c>
      <c r="I23" s="1090"/>
    </row>
    <row r="24" spans="1:10" s="782" customFormat="1" ht="36.5" hidden="1" customHeight="1">
      <c r="A24" s="1084">
        <f t="shared" si="0"/>
        <v>22</v>
      </c>
      <c r="B24" s="1084" t="s">
        <v>2424</v>
      </c>
      <c r="C24" s="1086">
        <v>45954</v>
      </c>
      <c r="D24" s="1086">
        <v>45981</v>
      </c>
      <c r="E24" s="1084">
        <f>D24-C24</f>
        <v>27</v>
      </c>
      <c r="F24" s="1259" t="s">
        <v>3273</v>
      </c>
      <c r="G24" s="1266" t="s">
        <v>3128</v>
      </c>
      <c r="H24" s="1260" t="s">
        <v>2873</v>
      </c>
      <c r="I24" s="1090"/>
    </row>
    <row r="25" spans="1:10" s="782" customFormat="1" ht="36.5" customHeight="1">
      <c r="A25" s="1084">
        <f t="shared" si="0"/>
        <v>23</v>
      </c>
      <c r="B25" s="1084" t="s">
        <v>2424</v>
      </c>
      <c r="C25" s="1086">
        <v>45995</v>
      </c>
      <c r="D25" s="1086">
        <v>45997</v>
      </c>
      <c r="E25" s="1084">
        <v>3</v>
      </c>
      <c r="F25" s="1259" t="s">
        <v>3273</v>
      </c>
      <c r="G25" s="1267" t="s">
        <v>3182</v>
      </c>
      <c r="H25" s="1268" t="s">
        <v>3181</v>
      </c>
      <c r="I25" s="1090"/>
    </row>
    <row r="26" spans="1:10" s="782" customFormat="1" ht="36.5" customHeight="1">
      <c r="A26" s="1084">
        <f t="shared" si="0"/>
        <v>24</v>
      </c>
      <c r="B26" s="1084" t="s">
        <v>2424</v>
      </c>
      <c r="C26" s="1086">
        <v>46002</v>
      </c>
      <c r="D26" s="1086">
        <v>46005</v>
      </c>
      <c r="E26" s="1084">
        <f>D26-C26</f>
        <v>3</v>
      </c>
      <c r="F26" s="1259" t="s">
        <v>3273</v>
      </c>
      <c r="G26" s="1269" t="s">
        <v>3245</v>
      </c>
      <c r="H26" s="1268" t="s">
        <v>3181</v>
      </c>
      <c r="I26" s="1090"/>
    </row>
    <row r="27" spans="1:10" s="782" customFormat="1" ht="36.5" customHeight="1">
      <c r="A27" s="1084">
        <f t="shared" si="0"/>
        <v>25</v>
      </c>
      <c r="B27" s="1084" t="s">
        <v>2424</v>
      </c>
      <c r="C27" s="1086">
        <v>46005</v>
      </c>
      <c r="D27" s="1086">
        <v>46007</v>
      </c>
      <c r="E27" s="1084">
        <f>D27-C27</f>
        <v>2</v>
      </c>
      <c r="F27" s="1259" t="s">
        <v>3273</v>
      </c>
      <c r="G27" s="1270" t="s">
        <v>3247</v>
      </c>
      <c r="H27" s="1268" t="s">
        <v>3181</v>
      </c>
      <c r="I27" s="1090"/>
    </row>
    <row r="28" spans="1:10" s="782" customFormat="1" ht="36.5" customHeight="1">
      <c r="A28" s="1084">
        <f t="shared" si="0"/>
        <v>26</v>
      </c>
      <c r="B28" s="1084" t="s">
        <v>2429</v>
      </c>
      <c r="C28" s="1086">
        <v>46003</v>
      </c>
      <c r="D28" s="1086">
        <v>46005</v>
      </c>
      <c r="E28" s="1084">
        <v>2</v>
      </c>
      <c r="F28" s="1259" t="s">
        <v>3273</v>
      </c>
      <c r="G28" s="1270" t="s">
        <v>3248</v>
      </c>
      <c r="H28" s="1268" t="s">
        <v>3181</v>
      </c>
      <c r="I28" s="1090"/>
    </row>
    <row r="29" spans="1:10" s="782" customFormat="1" ht="36.5" customHeight="1">
      <c r="A29" s="1084">
        <f t="shared" si="0"/>
        <v>27</v>
      </c>
      <c r="B29" s="1084" t="s">
        <v>2424</v>
      </c>
      <c r="C29" s="1086">
        <v>46010</v>
      </c>
      <c r="D29" s="1086">
        <v>46011</v>
      </c>
      <c r="E29" s="1084">
        <v>2</v>
      </c>
      <c r="F29" s="1259" t="s">
        <v>3273</v>
      </c>
      <c r="G29" s="1271" t="s">
        <v>3272</v>
      </c>
      <c r="H29" s="1268" t="s">
        <v>3181</v>
      </c>
      <c r="I29" s="1090"/>
    </row>
    <row r="30" spans="1:10" s="1077" customFormat="1" ht="36.5" customHeight="1">
      <c r="A30" s="1084">
        <f t="shared" ref="A30:A38" si="1">A29+1</f>
        <v>28</v>
      </c>
      <c r="B30" s="1084" t="s">
        <v>2429</v>
      </c>
      <c r="C30" s="1086">
        <v>46013</v>
      </c>
      <c r="D30" s="1086">
        <v>46014</v>
      </c>
      <c r="E30" s="1084">
        <v>2</v>
      </c>
      <c r="F30" s="1259" t="s">
        <v>3273</v>
      </c>
      <c r="G30" s="1272" t="s">
        <v>3275</v>
      </c>
      <c r="H30" s="1268" t="s">
        <v>3181</v>
      </c>
      <c r="I30" s="1090"/>
    </row>
    <row r="31" spans="1:10" s="1077" customFormat="1" ht="43.5">
      <c r="A31" s="1084">
        <f t="shared" si="1"/>
        <v>29</v>
      </c>
      <c r="B31" s="1095" t="s">
        <v>2725</v>
      </c>
      <c r="C31" s="1086">
        <v>46021</v>
      </c>
      <c r="D31" s="1086">
        <v>46038</v>
      </c>
      <c r="E31" s="1084">
        <f>D31-C31</f>
        <v>17</v>
      </c>
      <c r="F31" s="1096" t="s">
        <v>3273</v>
      </c>
      <c r="G31" s="1097" t="s">
        <v>3289</v>
      </c>
      <c r="H31" s="1098" t="s">
        <v>3297</v>
      </c>
      <c r="I31" s="1090"/>
    </row>
    <row r="32" spans="1:10" s="1077" customFormat="1" ht="43.5">
      <c r="A32" s="1084">
        <f t="shared" si="1"/>
        <v>30</v>
      </c>
      <c r="B32" s="1085" t="s">
        <v>2424</v>
      </c>
      <c r="C32" s="1086">
        <v>46024</v>
      </c>
      <c r="D32" s="1086">
        <v>46026</v>
      </c>
      <c r="E32" s="1084">
        <f>D32-C32</f>
        <v>2</v>
      </c>
      <c r="F32" s="1087" t="s">
        <v>3273</v>
      </c>
      <c r="G32" s="1088" t="s">
        <v>3284</v>
      </c>
      <c r="H32" s="1089" t="s">
        <v>3285</v>
      </c>
      <c r="I32" s="1090"/>
    </row>
    <row r="33" spans="1:9" s="1077" customFormat="1" ht="43" customHeight="1">
      <c r="A33" s="1084">
        <f t="shared" si="1"/>
        <v>31</v>
      </c>
      <c r="B33" s="1122" t="s">
        <v>2424</v>
      </c>
      <c r="C33" s="1086">
        <v>46045</v>
      </c>
      <c r="D33" s="1086">
        <v>46054</v>
      </c>
      <c r="E33" s="1084">
        <f>D33-C33</f>
        <v>9</v>
      </c>
      <c r="F33" s="1123" t="s">
        <v>3273</v>
      </c>
      <c r="G33" s="1124" t="s">
        <v>2746</v>
      </c>
      <c r="H33" s="1125" t="s">
        <v>3300</v>
      </c>
      <c r="I33" s="1090"/>
    </row>
    <row r="34" spans="1:9" s="1077" customFormat="1" ht="43" customHeight="1">
      <c r="A34" s="1084">
        <f t="shared" si="1"/>
        <v>32</v>
      </c>
      <c r="B34" s="1126" t="s">
        <v>3322</v>
      </c>
      <c r="C34" s="1086">
        <v>46054</v>
      </c>
      <c r="D34" s="1086">
        <v>46057</v>
      </c>
      <c r="E34" s="1084">
        <f>D34-C34</f>
        <v>3</v>
      </c>
      <c r="F34" s="1127" t="s">
        <v>3273</v>
      </c>
      <c r="G34" s="1126" t="s">
        <v>3323</v>
      </c>
      <c r="H34" s="1128" t="s">
        <v>3324</v>
      </c>
      <c r="I34" s="1090"/>
    </row>
    <row r="35" spans="1:9" s="1077" customFormat="1" ht="43" customHeight="1">
      <c r="A35" s="1084">
        <f t="shared" si="1"/>
        <v>33</v>
      </c>
      <c r="B35" s="1130" t="s">
        <v>3330</v>
      </c>
      <c r="C35" s="1086">
        <v>46060</v>
      </c>
      <c r="D35" s="1086">
        <v>46061</v>
      </c>
      <c r="E35" s="1084">
        <v>2</v>
      </c>
      <c r="F35" s="1131" t="s">
        <v>3273</v>
      </c>
      <c r="G35" s="1130" t="s">
        <v>3331</v>
      </c>
      <c r="H35" s="1132" t="s">
        <v>3285</v>
      </c>
      <c r="I35" s="1090"/>
    </row>
    <row r="36" spans="1:9" s="1077" customFormat="1" ht="43" customHeight="1">
      <c r="A36" s="1084">
        <f t="shared" si="1"/>
        <v>34</v>
      </c>
      <c r="B36" s="1166" t="s">
        <v>3370</v>
      </c>
      <c r="C36" s="1086">
        <v>46087</v>
      </c>
      <c r="D36" s="1086">
        <v>46088</v>
      </c>
      <c r="E36" s="1084">
        <v>2</v>
      </c>
      <c r="F36" s="1167" t="s">
        <v>3273</v>
      </c>
      <c r="G36" s="1166" t="s">
        <v>3371</v>
      </c>
      <c r="H36" s="1132" t="s">
        <v>3285</v>
      </c>
      <c r="I36" s="1090"/>
    </row>
    <row r="37" spans="1:9" s="1077" customFormat="1" ht="43" customHeight="1">
      <c r="A37" s="1084">
        <f t="shared" si="1"/>
        <v>35</v>
      </c>
      <c r="B37" s="1168" t="s">
        <v>3373</v>
      </c>
      <c r="C37" s="1086">
        <v>46090</v>
      </c>
      <c r="D37" s="1086">
        <f>C37</f>
        <v>46090</v>
      </c>
      <c r="E37" s="1084">
        <v>1</v>
      </c>
      <c r="F37" s="1167" t="s">
        <v>3273</v>
      </c>
      <c r="G37" s="1168" t="s">
        <v>3374</v>
      </c>
      <c r="H37" s="1132" t="s">
        <v>3285</v>
      </c>
      <c r="I37" s="1090"/>
    </row>
    <row r="38" spans="1:9" s="1077" customFormat="1" ht="43" customHeight="1">
      <c r="A38" s="1084">
        <f t="shared" si="1"/>
        <v>36</v>
      </c>
      <c r="B38" s="1223" t="s">
        <v>3382</v>
      </c>
      <c r="C38" s="1086">
        <v>46096</v>
      </c>
      <c r="D38" s="1086">
        <v>46103</v>
      </c>
      <c r="E38" s="1084">
        <v>8</v>
      </c>
      <c r="F38" s="1224" t="s">
        <v>3273</v>
      </c>
      <c r="G38" s="1223" t="s">
        <v>3383</v>
      </c>
      <c r="H38" s="1225" t="s">
        <v>3384</v>
      </c>
      <c r="I38" s="1090"/>
    </row>
    <row r="39" spans="1:9" s="1077" customFormat="1" ht="43" customHeight="1">
      <c r="A39" s="1084">
        <f>A38+1</f>
        <v>37</v>
      </c>
      <c r="B39" s="1226" t="s">
        <v>3454</v>
      </c>
      <c r="C39" s="1086">
        <v>46103</v>
      </c>
      <c r="D39" s="1086">
        <v>46121</v>
      </c>
      <c r="E39" s="1084">
        <f>D39-C39</f>
        <v>18</v>
      </c>
      <c r="F39" s="1224" t="s">
        <v>3273</v>
      </c>
      <c r="G39" s="1226" t="s">
        <v>3455</v>
      </c>
      <c r="H39" s="1227" t="s">
        <v>1658</v>
      </c>
      <c r="I39" s="1090"/>
    </row>
    <row r="40" spans="1:9" s="1077" customFormat="1" ht="43" customHeight="1">
      <c r="A40" s="1084">
        <f>A39+1</f>
        <v>38</v>
      </c>
      <c r="B40" s="1273" t="s">
        <v>3463</v>
      </c>
      <c r="C40" s="1086">
        <v>46116</v>
      </c>
      <c r="D40" s="1086">
        <v>46119</v>
      </c>
      <c r="E40" s="1084">
        <v>3</v>
      </c>
      <c r="F40" s="1224" t="s">
        <v>3273</v>
      </c>
      <c r="G40" s="1228" t="s">
        <v>3472</v>
      </c>
      <c r="H40" s="1227" t="s">
        <v>1658</v>
      </c>
      <c r="I40" s="1090"/>
    </row>
    <row r="41" spans="1:9" s="1077" customFormat="1" ht="43" customHeight="1">
      <c r="A41" s="1084">
        <f t="shared" ref="A41" si="2">A40+1</f>
        <v>39</v>
      </c>
      <c r="B41" s="1223" t="s">
        <v>3382</v>
      </c>
      <c r="C41" s="1086">
        <v>46119</v>
      </c>
      <c r="D41" s="1086">
        <v>46121</v>
      </c>
      <c r="E41" s="1084">
        <v>3</v>
      </c>
      <c r="F41" s="1224" t="s">
        <v>3273</v>
      </c>
      <c r="G41" s="1223" t="s">
        <v>3383</v>
      </c>
      <c r="H41" s="1225" t="s">
        <v>3384</v>
      </c>
      <c r="I41" s="1090"/>
    </row>
    <row r="42" spans="1:9" s="1077" customFormat="1" ht="43" customHeight="1">
      <c r="A42" s="1084">
        <f>A41+1</f>
        <v>40</v>
      </c>
      <c r="B42" s="1226" t="s">
        <v>3454</v>
      </c>
      <c r="C42" s="1086">
        <v>46118</v>
      </c>
      <c r="D42" s="1086">
        <v>46121</v>
      </c>
      <c r="E42" s="1084">
        <v>4</v>
      </c>
      <c r="F42" s="1224" t="s">
        <v>3273</v>
      </c>
      <c r="G42" s="1228" t="s">
        <v>3470</v>
      </c>
      <c r="H42" s="1227" t="s">
        <v>1658</v>
      </c>
      <c r="I42" s="1090"/>
    </row>
    <row r="43" spans="1:9" s="1077" customFormat="1" ht="43" customHeight="1">
      <c r="A43" s="1084">
        <f>A42+1</f>
        <v>41</v>
      </c>
      <c r="B43" s="1249" t="s">
        <v>3473</v>
      </c>
      <c r="C43" s="1086">
        <v>46120</v>
      </c>
      <c r="D43" s="1086">
        <v>46122</v>
      </c>
      <c r="E43" s="1084">
        <v>3</v>
      </c>
      <c r="F43" s="1250" t="s">
        <v>3273</v>
      </c>
      <c r="G43" s="1249" t="s">
        <v>3474</v>
      </c>
      <c r="H43" s="1227" t="s">
        <v>1658</v>
      </c>
      <c r="I43" s="1090"/>
    </row>
    <row r="44" spans="1:9" s="1077" customFormat="1" ht="43" customHeight="1">
      <c r="A44" s="1084">
        <f>A43+1</f>
        <v>42</v>
      </c>
      <c r="B44" s="1249" t="s">
        <v>3473</v>
      </c>
      <c r="C44" s="1086">
        <v>46114</v>
      </c>
      <c r="D44" s="1086">
        <v>46122</v>
      </c>
      <c r="E44" s="1084">
        <f>D44-C44</f>
        <v>8</v>
      </c>
      <c r="F44" s="1250" t="s">
        <v>3273</v>
      </c>
      <c r="G44" s="1251" t="s">
        <v>3530</v>
      </c>
      <c r="H44" s="1227" t="s">
        <v>1658</v>
      </c>
      <c r="I44" s="1090"/>
    </row>
    <row r="45" spans="1:9" s="1077" customFormat="1" ht="43" customHeight="1">
      <c r="A45" s="1084">
        <f>A44+1</f>
        <v>43</v>
      </c>
      <c r="B45" s="1306" t="s">
        <v>3442</v>
      </c>
      <c r="C45" s="1086">
        <v>46141</v>
      </c>
      <c r="D45" s="1086">
        <v>46143</v>
      </c>
      <c r="E45" s="1084">
        <v>3</v>
      </c>
      <c r="F45" s="1307" t="s">
        <v>3273</v>
      </c>
      <c r="G45" s="1306" t="s">
        <v>3383</v>
      </c>
      <c r="H45" s="1308" t="s">
        <v>3384</v>
      </c>
      <c r="I45" s="1090"/>
    </row>
    <row r="46" spans="1:9" s="1077" customFormat="1" ht="43" customHeight="1">
      <c r="A46" s="1084">
        <f>A45+1</f>
        <v>44</v>
      </c>
      <c r="B46" s="1306" t="s">
        <v>3442</v>
      </c>
      <c r="C46" s="1086">
        <v>46150</v>
      </c>
      <c r="D46" s="1086">
        <v>46151</v>
      </c>
      <c r="E46" s="1084">
        <v>2</v>
      </c>
      <c r="F46" s="1307" t="s">
        <v>3273</v>
      </c>
      <c r="G46" s="1312" t="s">
        <v>3621</v>
      </c>
      <c r="H46" s="1313" t="s">
        <v>1658</v>
      </c>
      <c r="I46" s="1090"/>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P66"/>
  <sheetViews>
    <sheetView workbookViewId="0">
      <pane ySplit="6" topLeftCell="A58" activePane="bottomLeft" state="frozen"/>
      <selection activeCell="M9" sqref="M9"/>
      <selection pane="bottomLeft" activeCell="P65" sqref="P6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46161</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13" t="s">
        <v>1783</v>
      </c>
      <c r="B5" s="1513" t="s">
        <v>998</v>
      </c>
      <c r="C5" s="1513" t="s">
        <v>44</v>
      </c>
      <c r="D5" s="1513" t="s">
        <v>45</v>
      </c>
      <c r="E5" s="1513" t="s">
        <v>1441</v>
      </c>
      <c r="F5" s="1515" t="s">
        <v>28</v>
      </c>
      <c r="G5" s="1516"/>
      <c r="H5" s="1516"/>
      <c r="I5" s="1516"/>
      <c r="J5" s="1517"/>
      <c r="K5" s="1518" t="s">
        <v>2417</v>
      </c>
      <c r="L5" s="1513" t="s">
        <v>627</v>
      </c>
      <c r="M5" s="1513" t="s">
        <v>609</v>
      </c>
      <c r="N5" s="659" t="s">
        <v>1763</v>
      </c>
      <c r="O5" s="660" t="s">
        <v>1764</v>
      </c>
      <c r="P5" s="660" t="s">
        <v>1765</v>
      </c>
    </row>
    <row r="6" spans="1:16" s="661" customFormat="1" ht="17.5" customHeight="1">
      <c r="A6" s="1514"/>
      <c r="B6" s="1514"/>
      <c r="C6" s="1514"/>
      <c r="D6" s="1514"/>
      <c r="E6" s="1514"/>
      <c r="F6" s="659" t="s">
        <v>1416</v>
      </c>
      <c r="G6" s="659" t="s">
        <v>2415</v>
      </c>
      <c r="H6" s="659" t="s">
        <v>2389</v>
      </c>
      <c r="I6" s="659" t="s">
        <v>2416</v>
      </c>
      <c r="J6" s="659" t="s">
        <v>2407</v>
      </c>
      <c r="K6" s="1519"/>
      <c r="L6" s="1514"/>
      <c r="M6" s="1514"/>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11" t="s">
        <v>2876</v>
      </c>
      <c r="O11" s="1511">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512"/>
      <c r="O12" s="1512"/>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3538</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3538</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3538</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3293</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3296</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3304</v>
      </c>
    </row>
    <row r="36" spans="1:16" s="1055" customFormat="1" ht="30" customHeight="1">
      <c r="A36" s="750">
        <f t="shared" si="1"/>
        <v>30</v>
      </c>
      <c r="B36" s="751" t="s">
        <v>3299</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6"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3326</v>
      </c>
      <c r="C39" s="750" t="s">
        <v>90</v>
      </c>
      <c r="D39" s="750" t="s">
        <v>92</v>
      </c>
      <c r="E39" s="752">
        <v>46058</v>
      </c>
      <c r="F39" s="752">
        <v>46071</v>
      </c>
      <c r="G39" s="752">
        <v>46071</v>
      </c>
      <c r="H39" s="752">
        <v>46071</v>
      </c>
      <c r="I39" s="752">
        <v>46071</v>
      </c>
      <c r="J39" s="752">
        <v>46071</v>
      </c>
      <c r="K39" s="752">
        <v>46071</v>
      </c>
      <c r="L39" s="955" t="s">
        <v>631</v>
      </c>
      <c r="M39" s="955" t="s">
        <v>631</v>
      </c>
      <c r="N39" s="750" t="s">
        <v>3293</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3336</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3337</v>
      </c>
      <c r="F42" s="752">
        <v>46072</v>
      </c>
      <c r="G42" s="752">
        <v>46077</v>
      </c>
      <c r="H42" s="752">
        <v>46077</v>
      </c>
      <c r="I42" s="752">
        <v>46079</v>
      </c>
      <c r="J42" s="752">
        <v>46079</v>
      </c>
      <c r="K42" s="752">
        <v>46079</v>
      </c>
      <c r="L42" s="955" t="s">
        <v>631</v>
      </c>
      <c r="M42" s="955"/>
      <c r="N42" s="750" t="s">
        <v>3538</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3293</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3293</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3538</v>
      </c>
      <c r="O49" s="750">
        <v>10</v>
      </c>
      <c r="P49" s="867"/>
    </row>
    <row r="50" spans="1:16" s="1055" customFormat="1" ht="30" customHeight="1">
      <c r="A50" s="750">
        <f t="shared" si="2"/>
        <v>44</v>
      </c>
      <c r="B50" s="751" t="s">
        <v>3098</v>
      </c>
      <c r="C50" s="1142"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3293</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3538</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3635</v>
      </c>
    </row>
    <row r="60" spans="1:16" s="1055" customFormat="1" ht="30" customHeight="1">
      <c r="A60" s="1028">
        <f t="shared" si="2"/>
        <v>54</v>
      </c>
      <c r="B60" s="1029" t="s">
        <v>3107</v>
      </c>
      <c r="C60" s="1135" t="s">
        <v>1954</v>
      </c>
      <c r="D60" s="1028" t="s">
        <v>92</v>
      </c>
      <c r="E60" s="1031">
        <v>46133</v>
      </c>
      <c r="F60" s="1031">
        <v>46158</v>
      </c>
      <c r="G60" s="1031">
        <v>46159</v>
      </c>
      <c r="H60" s="1031"/>
      <c r="I60" s="1031"/>
      <c r="J60" s="1031"/>
      <c r="K60" s="1031"/>
      <c r="L60" s="815" t="s">
        <v>22</v>
      </c>
      <c r="M60" s="815"/>
      <c r="N60" s="1028" t="s">
        <v>3541</v>
      </c>
      <c r="O60" s="1028">
        <v>7</v>
      </c>
      <c r="P60" s="798" t="s">
        <v>3654</v>
      </c>
    </row>
    <row r="61" spans="1:16" s="1055" customFormat="1" ht="30" customHeight="1">
      <c r="A61" s="1028">
        <f t="shared" si="2"/>
        <v>55</v>
      </c>
      <c r="B61" s="1029" t="s">
        <v>3546</v>
      </c>
      <c r="C61" s="1135" t="s">
        <v>1319</v>
      </c>
      <c r="D61" s="1028" t="s">
        <v>1766</v>
      </c>
      <c r="E61" s="1031">
        <v>46142</v>
      </c>
      <c r="F61" s="1031">
        <v>46159</v>
      </c>
      <c r="G61" s="1031"/>
      <c r="H61" s="1031"/>
      <c r="I61" s="1031"/>
      <c r="J61" s="1031"/>
      <c r="K61" s="1031"/>
      <c r="L61" s="815" t="s">
        <v>22</v>
      </c>
      <c r="M61" s="815"/>
      <c r="N61" s="1028" t="s">
        <v>3130</v>
      </c>
      <c r="O61" s="1028">
        <v>10</v>
      </c>
      <c r="P61" s="798" t="s">
        <v>3644</v>
      </c>
    </row>
    <row r="62" spans="1:16" s="1055" customFormat="1" ht="30" customHeight="1">
      <c r="A62" s="1028">
        <f t="shared" si="2"/>
        <v>56</v>
      </c>
      <c r="B62" s="1029" t="s">
        <v>2894</v>
      </c>
      <c r="C62" s="1135" t="s">
        <v>1319</v>
      </c>
      <c r="D62" s="1028" t="s">
        <v>1766</v>
      </c>
      <c r="E62" s="1031">
        <v>46147</v>
      </c>
      <c r="F62" s="1031"/>
      <c r="G62" s="1031"/>
      <c r="H62" s="1031"/>
      <c r="I62" s="1031"/>
      <c r="J62" s="1031"/>
      <c r="K62" s="1031"/>
      <c r="L62" s="815" t="s">
        <v>22</v>
      </c>
      <c r="M62" s="815"/>
      <c r="N62" s="1028" t="s">
        <v>3538</v>
      </c>
      <c r="O62" s="1028">
        <v>10</v>
      </c>
      <c r="P62" s="798" t="s">
        <v>3636</v>
      </c>
    </row>
    <row r="63" spans="1:16" s="1055" customFormat="1" ht="36" customHeight="1">
      <c r="A63" s="1028">
        <f t="shared" si="2"/>
        <v>57</v>
      </c>
      <c r="B63" s="1029" t="s">
        <v>3012</v>
      </c>
      <c r="C63" s="1135" t="s">
        <v>1936</v>
      </c>
      <c r="D63" s="1028" t="s">
        <v>1766</v>
      </c>
      <c r="E63" s="1031">
        <v>46147</v>
      </c>
      <c r="F63" s="1031"/>
      <c r="G63" s="1031"/>
      <c r="H63" s="1031"/>
      <c r="I63" s="1031"/>
      <c r="J63" s="1031"/>
      <c r="K63" s="1031"/>
      <c r="L63" s="815" t="s">
        <v>22</v>
      </c>
      <c r="M63" s="815"/>
      <c r="N63" s="1028" t="s">
        <v>2866</v>
      </c>
      <c r="O63" s="1028">
        <v>13</v>
      </c>
      <c r="P63" s="798" t="s">
        <v>3653</v>
      </c>
    </row>
    <row r="64" spans="1:16" s="1055" customFormat="1" ht="30" customHeight="1">
      <c r="A64" s="1028">
        <f t="shared" si="2"/>
        <v>58</v>
      </c>
      <c r="B64" s="1029" t="s">
        <v>3471</v>
      </c>
      <c r="C64" s="1135" t="s">
        <v>1319</v>
      </c>
      <c r="D64" s="1028" t="s">
        <v>92</v>
      </c>
      <c r="E64" s="1031">
        <v>46152</v>
      </c>
      <c r="F64" s="1031"/>
      <c r="G64" s="1031"/>
      <c r="H64" s="1031"/>
      <c r="I64" s="1031"/>
      <c r="J64" s="1031"/>
      <c r="K64" s="1031"/>
      <c r="L64" s="815" t="s">
        <v>22</v>
      </c>
      <c r="M64" s="815"/>
      <c r="N64" s="1028" t="s">
        <v>3293</v>
      </c>
      <c r="O64" s="1028">
        <v>10</v>
      </c>
      <c r="P64" s="798" t="s">
        <v>3655</v>
      </c>
    </row>
    <row r="65" spans="1:16" s="1055" customFormat="1" ht="30" customHeight="1">
      <c r="A65" s="1028">
        <f t="shared" si="2"/>
        <v>59</v>
      </c>
      <c r="B65" s="1029" t="s">
        <v>3097</v>
      </c>
      <c r="C65" s="1135" t="s">
        <v>1269</v>
      </c>
      <c r="D65" s="1028" t="s">
        <v>92</v>
      </c>
      <c r="E65" s="1031">
        <v>46157</v>
      </c>
      <c r="F65" s="1031"/>
      <c r="G65" s="1031"/>
      <c r="H65" s="1031"/>
      <c r="I65" s="1031"/>
      <c r="J65" s="1031"/>
      <c r="K65" s="1031"/>
      <c r="L65" s="815" t="s">
        <v>22</v>
      </c>
      <c r="M65" s="815"/>
      <c r="N65" s="1028" t="s">
        <v>86</v>
      </c>
      <c r="O65" s="1028">
        <v>10</v>
      </c>
      <c r="P65" s="798" t="s">
        <v>3645</v>
      </c>
    </row>
    <row r="66" spans="1:16"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3633</v>
      </c>
      <c r="O66" s="1028"/>
      <c r="P66" s="798" t="s">
        <v>1416</v>
      </c>
    </row>
  </sheetData>
  <autoFilter ref="A6:P6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42"/>
  <sheetViews>
    <sheetView zoomScaleNormal="100" workbookViewId="0">
      <selection activeCell="H13" sqref="H13"/>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34">
        <f>'Foundation JS-Line -Jammu'!P1</f>
        <v>46161</v>
      </c>
      <c r="O1" s="1535"/>
    </row>
    <row r="2" spans="2:28">
      <c r="B2" s="1536" t="s">
        <v>2183</v>
      </c>
      <c r="C2" s="1536"/>
      <c r="D2" s="1536"/>
      <c r="E2" s="1536"/>
      <c r="F2" s="1536"/>
      <c r="G2" s="1536"/>
      <c r="H2" s="1536"/>
      <c r="I2" s="1536"/>
      <c r="J2" s="1536"/>
      <c r="K2" s="1536"/>
      <c r="L2" s="1536"/>
      <c r="M2" s="1536"/>
      <c r="N2" s="1536"/>
      <c r="O2" s="1536"/>
    </row>
    <row r="3" spans="2:28" s="774" customFormat="1">
      <c r="B3" s="778" t="s">
        <v>2184</v>
      </c>
      <c r="C3" s="778" t="s">
        <v>2201</v>
      </c>
      <c r="D3" s="1537" t="s">
        <v>2185</v>
      </c>
      <c r="E3" s="1538"/>
      <c r="F3" s="1133" t="s">
        <v>2423</v>
      </c>
      <c r="G3" s="1133" t="s">
        <v>2186</v>
      </c>
      <c r="H3" s="1537" t="s">
        <v>2185</v>
      </c>
      <c r="I3" s="1538"/>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199" t="s">
        <v>3392</v>
      </c>
      <c r="E5" s="1200" t="s">
        <v>3139</v>
      </c>
      <c r="F5" s="1201" t="s">
        <v>2901</v>
      </c>
      <c r="G5" s="1202">
        <v>22</v>
      </c>
      <c r="H5" s="1202">
        <v>1</v>
      </c>
      <c r="I5" s="1218" t="s">
        <v>3461</v>
      </c>
      <c r="J5" s="1211" t="s">
        <v>2901</v>
      </c>
      <c r="K5" s="1202">
        <v>20</v>
      </c>
      <c r="L5" s="775" t="s">
        <v>2193</v>
      </c>
      <c r="M5" s="776">
        <v>18</v>
      </c>
      <c r="N5" s="776"/>
      <c r="O5" s="775">
        <f t="shared" ref="O5:O6" si="1">M5+N5</f>
        <v>18</v>
      </c>
      <c r="P5" s="780">
        <v>1</v>
      </c>
      <c r="S5" s="780">
        <v>1</v>
      </c>
      <c r="T5" s="780">
        <v>1</v>
      </c>
      <c r="W5" s="780">
        <v>1</v>
      </c>
      <c r="X5" s="780">
        <v>1</v>
      </c>
      <c r="AA5" s="773">
        <v>1</v>
      </c>
      <c r="AB5" s="773">
        <f t="shared" si="0"/>
        <v>6</v>
      </c>
    </row>
    <row r="6" spans="2:28">
      <c r="B6" s="775" t="s">
        <v>2192</v>
      </c>
      <c r="C6" s="775">
        <v>2</v>
      </c>
      <c r="D6" s="1305">
        <v>3</v>
      </c>
      <c r="E6" s="1304" t="s">
        <v>3146</v>
      </c>
      <c r="F6" s="1201" t="s">
        <v>2901</v>
      </c>
      <c r="G6" s="1204">
        <v>11</v>
      </c>
      <c r="H6" s="1202">
        <f t="shared" ref="H6:H12" si="2">H5+1</f>
        <v>2</v>
      </c>
      <c r="I6" s="1210" t="s">
        <v>3305</v>
      </c>
      <c r="J6" s="1208" t="s">
        <v>2902</v>
      </c>
      <c r="K6" s="1202">
        <v>24</v>
      </c>
      <c r="L6" s="775" t="s">
        <v>2194</v>
      </c>
      <c r="M6" s="775">
        <v>12</v>
      </c>
      <c r="N6" s="775"/>
      <c r="O6" s="775">
        <f t="shared" si="1"/>
        <v>12</v>
      </c>
      <c r="P6" s="780">
        <v>1</v>
      </c>
      <c r="R6" s="780">
        <v>1</v>
      </c>
      <c r="T6" s="780">
        <v>1</v>
      </c>
      <c r="V6" s="780">
        <v>1</v>
      </c>
      <c r="X6" s="780">
        <v>1</v>
      </c>
      <c r="AB6" s="773">
        <f t="shared" si="0"/>
        <v>5</v>
      </c>
    </row>
    <row r="7" spans="2:28">
      <c r="B7" s="946" t="s">
        <v>2867</v>
      </c>
      <c r="C7" s="777">
        <v>5</v>
      </c>
      <c r="D7" s="1203">
        <v>4</v>
      </c>
      <c r="E7" s="1205" t="s">
        <v>3173</v>
      </c>
      <c r="F7" s="1201" t="s">
        <v>2901</v>
      </c>
      <c r="G7" s="1204">
        <v>12</v>
      </c>
      <c r="H7" s="1202">
        <f t="shared" si="2"/>
        <v>3</v>
      </c>
      <c r="I7" s="1210" t="s">
        <v>3325</v>
      </c>
      <c r="J7" s="1208" t="s">
        <v>2902</v>
      </c>
      <c r="K7" s="1202">
        <v>25</v>
      </c>
      <c r="L7" s="776" t="s">
        <v>2195</v>
      </c>
      <c r="M7" s="776">
        <v>13</v>
      </c>
      <c r="N7" s="776"/>
      <c r="O7" s="775">
        <f>M7+N7</f>
        <v>13</v>
      </c>
      <c r="AB7" s="773">
        <f t="shared" si="0"/>
        <v>0</v>
      </c>
    </row>
    <row r="8" spans="2:28">
      <c r="B8" s="848" t="s">
        <v>2202</v>
      </c>
      <c r="C8" s="775">
        <v>3</v>
      </c>
      <c r="D8" s="1315" t="s">
        <v>3629</v>
      </c>
      <c r="E8" s="1280" t="s">
        <v>3292</v>
      </c>
      <c r="F8" s="1254" t="s">
        <v>2902</v>
      </c>
      <c r="G8" s="1255">
        <v>69</v>
      </c>
      <c r="H8" s="1202">
        <f t="shared" si="2"/>
        <v>4</v>
      </c>
      <c r="I8" s="1222" t="s">
        <v>3391</v>
      </c>
      <c r="J8" s="1209" t="s">
        <v>2902</v>
      </c>
      <c r="K8" s="1204">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52">
        <v>11</v>
      </c>
      <c r="E9" s="1253" t="s">
        <v>2870</v>
      </c>
      <c r="F9" s="1254" t="s">
        <v>2902</v>
      </c>
      <c r="G9" s="1255">
        <v>16</v>
      </c>
      <c r="H9" s="1202">
        <f t="shared" si="2"/>
        <v>5</v>
      </c>
      <c r="I9" s="1212" t="s">
        <v>3453</v>
      </c>
      <c r="J9" s="1211" t="s">
        <v>2901</v>
      </c>
      <c r="K9" s="1204">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3">
        <v>12</v>
      </c>
      <c r="E10" s="1200" t="s">
        <v>3130</v>
      </c>
      <c r="F10" s="1201" t="s">
        <v>2903</v>
      </c>
      <c r="G10" s="1204">
        <v>13</v>
      </c>
      <c r="H10" s="1202">
        <f t="shared" si="2"/>
        <v>6</v>
      </c>
      <c r="I10" s="1218" t="s">
        <v>3459</v>
      </c>
      <c r="J10" s="1213" t="s">
        <v>2901</v>
      </c>
      <c r="K10" s="1204">
        <v>22</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3">
        <v>13</v>
      </c>
      <c r="E11" s="1200" t="s">
        <v>2866</v>
      </c>
      <c r="F11" s="1201" t="s">
        <v>2903</v>
      </c>
      <c r="G11" s="1204">
        <v>12</v>
      </c>
      <c r="H11" s="1202">
        <f t="shared" si="2"/>
        <v>7</v>
      </c>
      <c r="I11" s="1309" t="s">
        <v>3617</v>
      </c>
      <c r="J11" s="1309" t="s">
        <v>2903</v>
      </c>
      <c r="K11" s="1202">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3">
        <v>14</v>
      </c>
      <c r="E12" s="1200" t="s">
        <v>3140</v>
      </c>
      <c r="F12" s="1201" t="s">
        <v>2903</v>
      </c>
      <c r="G12" s="1202">
        <v>12</v>
      </c>
      <c r="H12" s="941"/>
      <c r="I12" s="941"/>
      <c r="J12" s="941"/>
      <c r="K12" s="941"/>
      <c r="L12" s="776"/>
      <c r="M12" s="776"/>
      <c r="N12" s="776"/>
      <c r="O12" s="776"/>
      <c r="P12" s="780">
        <v>2</v>
      </c>
      <c r="Q12" s="780">
        <v>1</v>
      </c>
      <c r="R12" s="780">
        <v>4</v>
      </c>
      <c r="U12" s="780">
        <v>4</v>
      </c>
      <c r="AB12" s="773">
        <f t="shared" si="0"/>
        <v>11</v>
      </c>
    </row>
    <row r="13" spans="2:28">
      <c r="B13" s="849" t="s">
        <v>2651</v>
      </c>
      <c r="C13" s="777">
        <v>1</v>
      </c>
      <c r="D13" s="1203">
        <v>15</v>
      </c>
      <c r="E13" s="1200" t="s">
        <v>3141</v>
      </c>
      <c r="F13" s="1201" t="s">
        <v>2903</v>
      </c>
      <c r="G13" s="1202">
        <v>11</v>
      </c>
      <c r="H13" s="941"/>
      <c r="I13" s="941"/>
      <c r="J13" s="941"/>
      <c r="K13" s="941"/>
      <c r="L13" s="776"/>
      <c r="M13" s="776"/>
      <c r="N13" s="776"/>
      <c r="O13" s="776"/>
    </row>
    <row r="14" spans="2:28">
      <c r="B14" s="777" t="s">
        <v>2205</v>
      </c>
      <c r="C14" s="777">
        <v>5</v>
      </c>
      <c r="D14" s="1315" t="s">
        <v>3630</v>
      </c>
      <c r="E14" s="1253" t="s">
        <v>3179</v>
      </c>
      <c r="F14" s="1254" t="s">
        <v>2902</v>
      </c>
      <c r="G14" s="1255">
        <v>23</v>
      </c>
      <c r="H14" s="941"/>
      <c r="I14" s="941"/>
      <c r="J14" s="941"/>
      <c r="K14" s="941"/>
      <c r="L14" s="776"/>
      <c r="M14" s="776"/>
      <c r="N14" s="776"/>
      <c r="O14" s="776"/>
    </row>
    <row r="15" spans="2:28">
      <c r="B15" s="968" t="s">
        <v>2899</v>
      </c>
      <c r="C15" s="777">
        <v>4</v>
      </c>
      <c r="D15" s="1206">
        <v>18</v>
      </c>
      <c r="E15" s="1214" t="s">
        <v>3293</v>
      </c>
      <c r="F15" s="1215" t="s">
        <v>2903</v>
      </c>
      <c r="G15" s="1204">
        <v>13</v>
      </c>
      <c r="H15" s="941"/>
      <c r="I15" s="941"/>
      <c r="J15" s="941"/>
      <c r="K15" s="941"/>
      <c r="L15" s="1174"/>
      <c r="M15" s="776"/>
      <c r="N15" s="776"/>
      <c r="O15" s="776"/>
    </row>
    <row r="16" spans="2:28">
      <c r="B16" s="777" t="s">
        <v>2206</v>
      </c>
      <c r="C16" s="777">
        <v>5</v>
      </c>
      <c r="D16" s="1252">
        <v>19</v>
      </c>
      <c r="E16" s="1253" t="s">
        <v>3147</v>
      </c>
      <c r="F16" s="1254" t="s">
        <v>2902</v>
      </c>
      <c r="G16" s="1255">
        <v>11</v>
      </c>
      <c r="H16" s="941"/>
      <c r="I16" s="941"/>
      <c r="J16" s="941"/>
      <c r="K16" s="941"/>
      <c r="L16" s="1174"/>
      <c r="M16" s="776"/>
      <c r="N16" s="776"/>
      <c r="O16" s="776"/>
    </row>
    <row r="17" spans="2:15">
      <c r="B17" s="968" t="s">
        <v>2900</v>
      </c>
      <c r="C17" s="777">
        <v>20</v>
      </c>
      <c r="D17" s="1206">
        <v>20</v>
      </c>
      <c r="E17" s="1207" t="s">
        <v>3452</v>
      </c>
      <c r="F17" s="1216" t="s">
        <v>2736</v>
      </c>
      <c r="G17" s="1202">
        <v>13</v>
      </c>
      <c r="H17" s="941"/>
      <c r="I17" s="941"/>
      <c r="J17" s="941"/>
      <c r="K17" s="941"/>
      <c r="L17" s="776"/>
      <c r="M17" s="776"/>
      <c r="N17" s="776"/>
      <c r="O17" s="776"/>
    </row>
    <row r="18" spans="2:15">
      <c r="B18" s="777"/>
      <c r="C18" s="777"/>
      <c r="D18" s="1206">
        <v>21</v>
      </c>
      <c r="E18" s="1207" t="s">
        <v>3244</v>
      </c>
      <c r="F18" s="1216" t="s">
        <v>2736</v>
      </c>
      <c r="G18" s="1202">
        <v>15</v>
      </c>
      <c r="H18" s="941"/>
      <c r="I18" s="941"/>
      <c r="J18" s="941"/>
      <c r="K18" s="941"/>
      <c r="L18" s="776"/>
      <c r="M18" s="776"/>
      <c r="N18" s="776"/>
      <c r="O18" s="776"/>
    </row>
    <row r="19" spans="2:15">
      <c r="B19" s="777"/>
      <c r="C19" s="777"/>
      <c r="D19" s="1206">
        <v>22</v>
      </c>
      <c r="E19" s="1256" t="s">
        <v>3537</v>
      </c>
      <c r="F19" s="1216" t="s">
        <v>2736</v>
      </c>
      <c r="G19" s="1202">
        <v>14</v>
      </c>
      <c r="H19" s="941"/>
      <c r="I19" s="941"/>
      <c r="J19" s="941"/>
      <c r="K19" s="941"/>
      <c r="L19" s="776"/>
      <c r="M19" s="776"/>
      <c r="N19" s="776"/>
      <c r="O19" s="776"/>
    </row>
    <row r="20" spans="2:15">
      <c r="B20" s="777"/>
      <c r="C20" s="777"/>
      <c r="D20" s="1316">
        <v>23</v>
      </c>
      <c r="E20" s="1217" t="s">
        <v>3458</v>
      </c>
      <c r="F20" s="1201" t="s">
        <v>2901</v>
      </c>
      <c r="G20" s="1202">
        <v>10</v>
      </c>
      <c r="H20" s="776"/>
      <c r="I20" s="776"/>
      <c r="J20" s="776"/>
      <c r="K20" s="776"/>
      <c r="L20" s="776"/>
      <c r="M20" s="776"/>
      <c r="N20" s="776"/>
      <c r="O20" s="776"/>
    </row>
    <row r="21" spans="2:15">
      <c r="B21" s="777"/>
      <c r="C21" s="777"/>
      <c r="D21" s="1252">
        <v>24</v>
      </c>
      <c r="E21" s="1257" t="s">
        <v>3539</v>
      </c>
      <c r="F21" s="1254" t="s">
        <v>2902</v>
      </c>
      <c r="G21" s="1255">
        <v>10</v>
      </c>
      <c r="H21" s="776"/>
      <c r="I21" s="776"/>
      <c r="J21" s="776"/>
      <c r="K21" s="776"/>
      <c r="L21" s="776"/>
      <c r="M21" s="776"/>
      <c r="N21" s="776"/>
      <c r="O21" s="776"/>
    </row>
    <row r="22" spans="2:15">
      <c r="B22" s="777"/>
      <c r="C22" s="777"/>
      <c r="D22" s="1252">
        <v>25</v>
      </c>
      <c r="E22" s="1258" t="s">
        <v>2911</v>
      </c>
      <c r="F22" s="1254" t="s">
        <v>2902</v>
      </c>
      <c r="G22" s="1255">
        <v>10</v>
      </c>
      <c r="H22" s="776"/>
      <c r="I22" s="776"/>
      <c r="J22" s="776"/>
      <c r="K22" s="776"/>
      <c r="L22" s="776"/>
      <c r="M22" s="776"/>
      <c r="N22" s="776"/>
      <c r="O22" s="776"/>
    </row>
    <row r="23" spans="2:15">
      <c r="B23" s="777"/>
      <c r="C23" s="777"/>
      <c r="D23" s="1252">
        <v>26</v>
      </c>
      <c r="E23" s="1280" t="s">
        <v>3544</v>
      </c>
      <c r="F23" s="1254" t="s">
        <v>2902</v>
      </c>
      <c r="G23" s="1255">
        <v>11</v>
      </c>
      <c r="H23" s="776"/>
      <c r="I23" s="776"/>
      <c r="J23" s="776"/>
      <c r="K23" s="776"/>
      <c r="L23" s="776"/>
      <c r="M23" s="776"/>
      <c r="N23" s="776"/>
      <c r="O23" s="776"/>
    </row>
    <row r="24" spans="2:15">
      <c r="B24" s="777"/>
      <c r="C24" s="777"/>
      <c r="D24" s="1252">
        <v>27</v>
      </c>
      <c r="E24" s="1302" t="s">
        <v>2854</v>
      </c>
      <c r="F24" s="1254" t="s">
        <v>2902</v>
      </c>
      <c r="G24" s="1255">
        <v>12</v>
      </c>
      <c r="H24" s="776"/>
      <c r="I24" s="776"/>
      <c r="J24" s="776"/>
      <c r="K24" s="776"/>
      <c r="L24" s="776"/>
      <c r="M24" s="776"/>
      <c r="N24" s="776"/>
      <c r="O24" s="776"/>
    </row>
    <row r="25" spans="2:15">
      <c r="B25" s="777"/>
      <c r="C25" s="777"/>
      <c r="D25" s="1252">
        <v>28</v>
      </c>
      <c r="E25" s="1302" t="s">
        <v>3557</v>
      </c>
      <c r="F25" s="1254" t="s">
        <v>2902</v>
      </c>
      <c r="G25" s="1255">
        <v>10</v>
      </c>
      <c r="H25" s="776"/>
      <c r="I25" s="776"/>
      <c r="J25" s="776"/>
      <c r="K25" s="776"/>
      <c r="L25" s="776"/>
      <c r="M25" s="776"/>
      <c r="N25" s="776"/>
      <c r="O25" s="776"/>
    </row>
    <row r="26" spans="2:15">
      <c r="B26" s="777"/>
      <c r="C26" s="777"/>
      <c r="D26" s="1206">
        <v>29</v>
      </c>
      <c r="E26" s="1314" t="s">
        <v>3553</v>
      </c>
      <c r="F26" s="1201" t="s">
        <v>3619</v>
      </c>
      <c r="G26" s="1202">
        <v>15</v>
      </c>
      <c r="H26" s="776"/>
      <c r="I26" s="776"/>
      <c r="J26" s="776"/>
      <c r="K26" s="776"/>
      <c r="L26" s="776"/>
      <c r="M26" s="776"/>
      <c r="N26" s="776"/>
      <c r="O26" s="776"/>
    </row>
    <row r="27" spans="2:15">
      <c r="B27" s="777"/>
      <c r="C27" s="777"/>
      <c r="D27" s="1252">
        <v>30</v>
      </c>
      <c r="E27" s="1311" t="s">
        <v>3620</v>
      </c>
      <c r="F27" s="1254" t="s">
        <v>2902</v>
      </c>
      <c r="G27" s="1255">
        <v>10</v>
      </c>
      <c r="H27" s="776"/>
      <c r="I27" s="776"/>
      <c r="J27" s="776"/>
      <c r="K27" s="776"/>
      <c r="L27" s="776"/>
      <c r="M27" s="776"/>
      <c r="N27" s="776"/>
      <c r="O27" s="776"/>
    </row>
    <row r="28" spans="2:15">
      <c r="B28" s="777"/>
      <c r="C28" s="777"/>
      <c r="D28" s="1206">
        <v>31</v>
      </c>
      <c r="E28" s="1314" t="s">
        <v>2207</v>
      </c>
      <c r="F28" s="1201" t="s">
        <v>2901</v>
      </c>
      <c r="G28" s="1202">
        <v>5</v>
      </c>
      <c r="H28" s="776"/>
      <c r="I28" s="776"/>
      <c r="J28" s="776"/>
      <c r="K28" s="776"/>
      <c r="L28" s="776"/>
      <c r="M28" s="776"/>
      <c r="N28" s="776"/>
      <c r="O28" s="776"/>
    </row>
    <row r="29" spans="2:15">
      <c r="B29" s="777"/>
      <c r="C29" s="777"/>
      <c r="D29" s="1206">
        <v>32</v>
      </c>
      <c r="E29" s="1314" t="s">
        <v>3624</v>
      </c>
      <c r="F29" s="1201" t="s">
        <v>2901</v>
      </c>
      <c r="G29" s="1202">
        <v>8</v>
      </c>
      <c r="H29" s="776"/>
      <c r="I29" s="776"/>
      <c r="J29" s="776"/>
      <c r="K29" s="776"/>
      <c r="L29" s="776"/>
      <c r="M29" s="776"/>
      <c r="N29" s="776"/>
      <c r="O29" s="776"/>
    </row>
    <row r="30" spans="2:15">
      <c r="B30" s="777"/>
      <c r="C30" s="777"/>
      <c r="D30" s="1252">
        <v>33</v>
      </c>
      <c r="E30" s="1317" t="s">
        <v>3134</v>
      </c>
      <c r="F30" s="1254" t="s">
        <v>2902</v>
      </c>
      <c r="G30" s="1255">
        <v>10</v>
      </c>
      <c r="H30" s="776"/>
      <c r="I30" s="776"/>
      <c r="J30" s="776"/>
      <c r="K30" s="776"/>
      <c r="L30" s="776"/>
      <c r="M30" s="776"/>
      <c r="N30" s="776"/>
      <c r="O30" s="776"/>
    </row>
    <row r="31" spans="2:15">
      <c r="B31" s="778" t="s">
        <v>2198</v>
      </c>
      <c r="C31" s="778">
        <f>SUM(C4:C20)</f>
        <v>67</v>
      </c>
      <c r="D31" s="778"/>
      <c r="E31" s="779" t="s">
        <v>2199</v>
      </c>
      <c r="F31" s="779"/>
      <c r="G31" s="779">
        <f>SUM(G5:G30)</f>
        <v>378</v>
      </c>
      <c r="H31" s="779"/>
      <c r="I31" s="779" t="s">
        <v>2199</v>
      </c>
      <c r="J31" s="779"/>
      <c r="K31" s="779">
        <f>SUM(K5:K22)</f>
        <v>153</v>
      </c>
      <c r="L31" s="779" t="s">
        <v>2200</v>
      </c>
      <c r="M31" s="779">
        <f>SUM(M4:M20)</f>
        <v>103</v>
      </c>
      <c r="N31" s="779"/>
      <c r="O31" s="779">
        <f>SUM(O4:O20)</f>
        <v>103</v>
      </c>
    </row>
    <row r="42" spans="4:5">
      <c r="D42" s="1184">
        <v>46101</v>
      </c>
      <c r="E42"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4" t="s">
        <v>28</v>
      </c>
      <c r="C2" s="1404"/>
      <c r="D2" s="1404"/>
      <c r="E2" s="1404"/>
      <c r="F2" s="1404"/>
      <c r="G2" s="1404"/>
    </row>
    <row r="3" spans="2:7">
      <c r="B3" s="1539" t="s">
        <v>1783</v>
      </c>
      <c r="C3" s="1539" t="s">
        <v>2423</v>
      </c>
      <c r="D3" s="1541" t="s">
        <v>3587</v>
      </c>
      <c r="E3" s="1543" t="s">
        <v>3586</v>
      </c>
      <c r="F3" s="1544"/>
      <c r="G3" s="1541" t="s">
        <v>3578</v>
      </c>
    </row>
    <row r="4" spans="2:7" s="368" customFormat="1" ht="29">
      <c r="B4" s="1540"/>
      <c r="C4" s="1540"/>
      <c r="D4" s="1542"/>
      <c r="E4" s="1300" t="s">
        <v>3588</v>
      </c>
      <c r="F4" s="1300" t="s">
        <v>3589</v>
      </c>
      <c r="G4" s="1542"/>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3442</v>
      </c>
      <c r="D7" s="13">
        <v>3</v>
      </c>
      <c r="E7" s="13"/>
      <c r="F7" s="13"/>
      <c r="G7" s="13">
        <f>SUM(D7:F7)</f>
        <v>3</v>
      </c>
    </row>
    <row r="8" spans="2:7" s="756" customFormat="1">
      <c r="D8" s="9">
        <f>SUM(D5:D7)</f>
        <v>27</v>
      </c>
      <c r="E8" s="9">
        <f t="shared" ref="E8:G8" si="0">SUM(E5:E7)</f>
        <v>1</v>
      </c>
      <c r="F8" s="9">
        <f t="shared" si="0"/>
        <v>4</v>
      </c>
      <c r="G8" s="9">
        <f t="shared" si="0"/>
        <v>32</v>
      </c>
    </row>
    <row r="10" spans="2:7">
      <c r="B10" s="1404" t="s">
        <v>610</v>
      </c>
      <c r="C10" s="1404"/>
      <c r="D10" s="1404"/>
      <c r="E10" s="1404"/>
      <c r="F10" s="1404"/>
      <c r="G10" s="1404"/>
    </row>
    <row r="11" spans="2:7" ht="14.5" customHeight="1">
      <c r="B11" s="1539" t="s">
        <v>1783</v>
      </c>
      <c r="C11" s="1539" t="s">
        <v>2423</v>
      </c>
      <c r="D11" s="1541" t="s">
        <v>3587</v>
      </c>
      <c r="E11" s="1543" t="s">
        <v>3586</v>
      </c>
      <c r="F11" s="1544"/>
      <c r="G11" s="1018"/>
    </row>
    <row r="12" spans="2:7" ht="29">
      <c r="B12" s="1540"/>
      <c r="C12" s="1540"/>
      <c r="D12" s="1542"/>
      <c r="E12" s="1300" t="s">
        <v>3588</v>
      </c>
      <c r="F12" s="1300" t="s">
        <v>3589</v>
      </c>
      <c r="G12" s="1300" t="s">
        <v>3578</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4" t="s">
        <v>614</v>
      </c>
      <c r="C17" s="1404"/>
      <c r="D17" s="1404"/>
      <c r="E17" s="1404"/>
      <c r="F17" s="1404"/>
      <c r="G17" s="1404"/>
    </row>
    <row r="18" spans="2:7">
      <c r="B18" s="1539" t="s">
        <v>1783</v>
      </c>
      <c r="C18" s="1539" t="s">
        <v>2423</v>
      </c>
      <c r="D18" s="1541" t="s">
        <v>3587</v>
      </c>
      <c r="E18" s="1543" t="s">
        <v>3586</v>
      </c>
      <c r="F18" s="1544"/>
      <c r="G18" s="1018"/>
    </row>
    <row r="19" spans="2:7" ht="29">
      <c r="B19" s="1540"/>
      <c r="C19" s="1540"/>
      <c r="D19" s="1542"/>
      <c r="E19" s="1300" t="s">
        <v>3588</v>
      </c>
      <c r="F19" s="1300" t="s">
        <v>3589</v>
      </c>
      <c r="G19" s="1300" t="s">
        <v>3578</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5" t="s">
        <v>28</v>
      </c>
      <c r="C1" s="1545"/>
      <c r="D1" s="1545"/>
      <c r="E1" s="1545"/>
      <c r="F1" s="1545"/>
      <c r="H1" s="1545" t="s">
        <v>610</v>
      </c>
      <c r="I1" s="1545"/>
      <c r="J1" s="1545"/>
      <c r="K1" s="1545"/>
      <c r="L1" s="1545"/>
      <c r="N1" s="1545" t="s">
        <v>614</v>
      </c>
      <c r="O1" s="1545"/>
      <c r="P1" s="1545"/>
      <c r="Q1" s="1545"/>
      <c r="R1" s="1545"/>
    </row>
    <row r="2" spans="2:18">
      <c r="B2" s="1404" t="s">
        <v>3565</v>
      </c>
      <c r="C2" s="1404"/>
      <c r="D2" s="1404"/>
      <c r="E2" s="1404"/>
      <c r="F2" s="1404"/>
      <c r="H2" s="1404" t="s">
        <v>3565</v>
      </c>
      <c r="I2" s="1404"/>
      <c r="J2" s="1404"/>
      <c r="K2" s="1404"/>
      <c r="L2" s="1404"/>
      <c r="N2" s="1404" t="s">
        <v>3576</v>
      </c>
      <c r="O2" s="1404"/>
      <c r="P2" s="1404"/>
      <c r="Q2" s="1404"/>
      <c r="R2" s="1404"/>
    </row>
    <row r="3" spans="2:18" s="368" customFormat="1" ht="29">
      <c r="B3" s="269" t="s">
        <v>1783</v>
      </c>
      <c r="C3" s="269" t="s">
        <v>3547</v>
      </c>
      <c r="D3" s="269" t="s">
        <v>3552</v>
      </c>
      <c r="E3" s="1300" t="s">
        <v>3590</v>
      </c>
      <c r="F3" s="269" t="s">
        <v>19</v>
      </c>
      <c r="H3" s="269" t="s">
        <v>1783</v>
      </c>
      <c r="I3" s="269" t="s">
        <v>3547</v>
      </c>
      <c r="J3" s="269" t="s">
        <v>3552</v>
      </c>
      <c r="K3" s="1300" t="s">
        <v>3590</v>
      </c>
      <c r="L3" s="269" t="s">
        <v>19</v>
      </c>
      <c r="N3" s="269" t="s">
        <v>1783</v>
      </c>
      <c r="O3" s="269" t="s">
        <v>3547</v>
      </c>
      <c r="P3" s="269" t="s">
        <v>3552</v>
      </c>
      <c r="Q3" s="1300" t="s">
        <v>3590</v>
      </c>
      <c r="R3" s="269" t="s">
        <v>19</v>
      </c>
    </row>
    <row r="4" spans="2:18">
      <c r="B4" s="13">
        <v>1</v>
      </c>
      <c r="C4" s="12" t="s">
        <v>3548</v>
      </c>
      <c r="D4" s="13">
        <v>11</v>
      </c>
      <c r="E4" s="13"/>
      <c r="F4" s="12"/>
      <c r="H4" s="13">
        <v>1</v>
      </c>
      <c r="I4" s="1294" t="s">
        <v>3461</v>
      </c>
      <c r="J4" s="13">
        <v>20</v>
      </c>
      <c r="K4" s="13"/>
      <c r="L4" s="12"/>
      <c r="N4" s="13">
        <v>1</v>
      </c>
      <c r="O4" s="1294" t="s">
        <v>3577</v>
      </c>
      <c r="P4" s="13"/>
      <c r="Q4" s="13">
        <v>10</v>
      </c>
      <c r="R4" s="1294" t="s">
        <v>3562</v>
      </c>
    </row>
    <row r="5" spans="2:18">
      <c r="B5" s="13">
        <f>B4+1</f>
        <v>2</v>
      </c>
      <c r="C5" s="12" t="s">
        <v>3549</v>
      </c>
      <c r="D5" s="13">
        <v>10</v>
      </c>
      <c r="E5" s="13"/>
      <c r="F5" s="12"/>
      <c r="H5" s="13">
        <f>H4+1</f>
        <v>2</v>
      </c>
      <c r="I5" s="1294" t="s">
        <v>3459</v>
      </c>
      <c r="J5" s="13">
        <v>22</v>
      </c>
      <c r="K5" s="13"/>
      <c r="L5" s="12"/>
      <c r="N5" s="1543" t="s">
        <v>994</v>
      </c>
      <c r="O5" s="1544"/>
      <c r="P5" s="1018"/>
      <c r="Q5" s="1018">
        <f>SUM(Q1:Q4)</f>
        <v>10</v>
      </c>
      <c r="R5" s="1297"/>
    </row>
    <row r="6" spans="2:18">
      <c r="B6" s="13">
        <f t="shared" ref="B6:B12" si="0">B5+1</f>
        <v>3</v>
      </c>
      <c r="C6" s="12" t="s">
        <v>3457</v>
      </c>
      <c r="D6" s="13">
        <v>12</v>
      </c>
      <c r="E6" s="13"/>
      <c r="F6" s="12"/>
      <c r="H6" s="13">
        <f t="shared" ref="H6:H7" si="1">H5+1</f>
        <v>3</v>
      </c>
      <c r="I6" s="1294" t="s">
        <v>3567</v>
      </c>
      <c r="J6" s="13">
        <v>23</v>
      </c>
      <c r="K6" s="13"/>
      <c r="L6" s="12"/>
    </row>
    <row r="7" spans="2:18">
      <c r="B7" s="13">
        <f t="shared" si="0"/>
        <v>4</v>
      </c>
      <c r="C7" s="12" t="s">
        <v>3451</v>
      </c>
      <c r="D7" s="13">
        <v>10</v>
      </c>
      <c r="E7" s="13"/>
      <c r="F7" s="12"/>
      <c r="H7" s="13">
        <f t="shared" si="1"/>
        <v>4</v>
      </c>
      <c r="I7" s="1294" t="s">
        <v>3460</v>
      </c>
      <c r="J7" s="13"/>
      <c r="K7" s="13">
        <v>20</v>
      </c>
      <c r="L7" s="1294" t="s">
        <v>3579</v>
      </c>
    </row>
    <row r="8" spans="2:18">
      <c r="B8" s="13">
        <f t="shared" si="0"/>
        <v>5</v>
      </c>
      <c r="C8" s="12" t="s">
        <v>3173</v>
      </c>
      <c r="D8" s="13">
        <v>10</v>
      </c>
      <c r="E8" s="13"/>
      <c r="F8" s="12"/>
      <c r="H8" s="1543" t="s">
        <v>994</v>
      </c>
      <c r="I8" s="1544"/>
      <c r="J8" s="1018">
        <f>SUM(J4:J7)</f>
        <v>65</v>
      </c>
      <c r="K8" s="1018">
        <f>SUM(K4:K7)</f>
        <v>20</v>
      </c>
      <c r="L8" s="1297"/>
    </row>
    <row r="9" spans="2:18">
      <c r="B9" s="13">
        <f t="shared" si="0"/>
        <v>6</v>
      </c>
      <c r="C9" s="12" t="s">
        <v>3550</v>
      </c>
      <c r="D9" s="13">
        <v>10</v>
      </c>
      <c r="E9" s="13"/>
      <c r="F9" s="12"/>
    </row>
    <row r="10" spans="2:18">
      <c r="B10" s="13">
        <f t="shared" si="0"/>
        <v>7</v>
      </c>
      <c r="C10" s="12" t="s">
        <v>3551</v>
      </c>
      <c r="D10" s="13"/>
      <c r="E10" s="13">
        <v>12</v>
      </c>
      <c r="F10" s="1294" t="s">
        <v>3562</v>
      </c>
    </row>
    <row r="11" spans="2:18">
      <c r="B11" s="13">
        <f t="shared" si="0"/>
        <v>8</v>
      </c>
      <c r="C11" s="1294" t="s">
        <v>3553</v>
      </c>
      <c r="D11" s="13"/>
      <c r="E11" s="13">
        <v>13</v>
      </c>
      <c r="F11" s="1294" t="s">
        <v>3554</v>
      </c>
    </row>
    <row r="12" spans="2:18">
      <c r="B12" s="24">
        <f t="shared" si="0"/>
        <v>9</v>
      </c>
      <c r="C12" s="1296" t="s">
        <v>3555</v>
      </c>
      <c r="D12" s="13"/>
      <c r="E12" s="24">
        <v>12</v>
      </c>
      <c r="F12" s="1296" t="s">
        <v>3556</v>
      </c>
    </row>
    <row r="13" spans="2:18">
      <c r="B13" s="1543" t="s">
        <v>994</v>
      </c>
      <c r="C13" s="1544"/>
      <c r="D13" s="1018">
        <f>SUM(D4:D12)</f>
        <v>63</v>
      </c>
      <c r="E13" s="1018">
        <f>SUM(E4:E12)</f>
        <v>37</v>
      </c>
      <c r="F13" s="1297"/>
    </row>
    <row r="15" spans="2:18">
      <c r="B15" s="1404" t="s">
        <v>3566</v>
      </c>
      <c r="C15" s="1404"/>
      <c r="D15" s="1404"/>
      <c r="E15" s="1404"/>
      <c r="F15" s="1404"/>
      <c r="H15" s="1404" t="s">
        <v>3568</v>
      </c>
      <c r="I15" s="1404"/>
      <c r="J15" s="1404"/>
      <c r="K15" s="1404"/>
      <c r="L15" s="1404"/>
    </row>
    <row r="16" spans="2:18" ht="29">
      <c r="B16" s="269" t="s">
        <v>1783</v>
      </c>
      <c r="C16" s="269" t="s">
        <v>3547</v>
      </c>
      <c r="D16" s="269" t="s">
        <v>3552</v>
      </c>
      <c r="E16" s="1300" t="s">
        <v>3590</v>
      </c>
      <c r="F16" s="269" t="s">
        <v>19</v>
      </c>
      <c r="H16" s="269" t="s">
        <v>1783</v>
      </c>
      <c r="I16" s="269" t="s">
        <v>3547</v>
      </c>
      <c r="J16" s="269" t="s">
        <v>3552</v>
      </c>
      <c r="K16" s="1300" t="s">
        <v>3590</v>
      </c>
      <c r="L16" s="269" t="s">
        <v>19</v>
      </c>
    </row>
    <row r="17" spans="2:12">
      <c r="B17" s="13">
        <v>1</v>
      </c>
      <c r="C17" s="1298" t="s">
        <v>3539</v>
      </c>
      <c r="D17" s="13">
        <v>11</v>
      </c>
      <c r="E17" s="13"/>
      <c r="F17" s="12"/>
      <c r="H17" s="13">
        <v>1</v>
      </c>
      <c r="I17" s="1298" t="s">
        <v>3305</v>
      </c>
      <c r="J17" s="13">
        <v>24</v>
      </c>
      <c r="K17" s="13"/>
      <c r="L17" s="13"/>
    </row>
    <row r="18" spans="2:12">
      <c r="B18" s="13">
        <f>B17+1</f>
        <v>2</v>
      </c>
      <c r="C18" s="1298" t="s">
        <v>3341</v>
      </c>
      <c r="D18" s="13">
        <v>11</v>
      </c>
      <c r="E18" s="13"/>
      <c r="F18" s="12"/>
      <c r="H18" s="13">
        <f>H17+1</f>
        <v>2</v>
      </c>
      <c r="I18" s="1298" t="s">
        <v>3325</v>
      </c>
      <c r="J18" s="13">
        <v>25</v>
      </c>
      <c r="K18" s="13"/>
      <c r="L18" s="13"/>
    </row>
    <row r="19" spans="2:12">
      <c r="B19" s="13">
        <f t="shared" ref="B19:B30" si="2">B18+1</f>
        <v>3</v>
      </c>
      <c r="C19" s="1298" t="s">
        <v>3342</v>
      </c>
      <c r="D19" s="13">
        <v>10</v>
      </c>
      <c r="E19" s="13"/>
      <c r="F19" s="12"/>
      <c r="H19" s="13">
        <f t="shared" ref="H19:H28" si="3">H18+1</f>
        <v>3</v>
      </c>
      <c r="I19" s="1298" t="s">
        <v>3569</v>
      </c>
      <c r="J19" s="13">
        <v>20</v>
      </c>
      <c r="K19" s="13"/>
      <c r="L19" s="13"/>
    </row>
    <row r="20" spans="2:12">
      <c r="B20" s="13">
        <f t="shared" si="2"/>
        <v>4</v>
      </c>
      <c r="C20" s="1298" t="s">
        <v>3345</v>
      </c>
      <c r="D20" s="13">
        <v>10</v>
      </c>
      <c r="E20" s="13"/>
      <c r="F20" s="12"/>
      <c r="H20" s="13">
        <f t="shared" si="3"/>
        <v>4</v>
      </c>
      <c r="I20" s="1298" t="s">
        <v>3571</v>
      </c>
      <c r="J20" s="13">
        <v>21</v>
      </c>
      <c r="K20" s="13"/>
      <c r="L20" s="1295"/>
    </row>
    <row r="21" spans="2:12">
      <c r="B21" s="13">
        <f t="shared" si="2"/>
        <v>5</v>
      </c>
      <c r="C21" s="1298" t="s">
        <v>3544</v>
      </c>
      <c r="D21" s="13">
        <v>12</v>
      </c>
      <c r="E21" s="13"/>
      <c r="F21" s="12"/>
      <c r="H21" s="13">
        <f t="shared" si="3"/>
        <v>5</v>
      </c>
      <c r="I21" s="1298" t="s">
        <v>3573</v>
      </c>
      <c r="J21" s="13">
        <v>23</v>
      </c>
      <c r="K21" s="13"/>
      <c r="L21" s="13"/>
    </row>
    <row r="22" spans="2:12">
      <c r="B22" s="13">
        <f t="shared" si="2"/>
        <v>6</v>
      </c>
      <c r="C22" s="1298" t="s">
        <v>3557</v>
      </c>
      <c r="D22" s="13">
        <v>10</v>
      </c>
      <c r="E22" s="13"/>
      <c r="F22" s="12"/>
      <c r="H22" s="13">
        <f t="shared" si="3"/>
        <v>6</v>
      </c>
      <c r="I22" s="1301" t="s">
        <v>3368</v>
      </c>
      <c r="J22" s="13">
        <v>20</v>
      </c>
      <c r="K22" s="13"/>
      <c r="L22" s="13"/>
    </row>
    <row r="23" spans="2:12">
      <c r="B23" s="13">
        <f t="shared" si="2"/>
        <v>7</v>
      </c>
      <c r="C23" s="1298" t="s">
        <v>2854</v>
      </c>
      <c r="D23" s="13">
        <v>12</v>
      </c>
      <c r="E23" s="13"/>
      <c r="F23" s="1294"/>
      <c r="H23" s="13">
        <f t="shared" si="3"/>
        <v>7</v>
      </c>
      <c r="I23" s="1298" t="s">
        <v>3570</v>
      </c>
      <c r="J23" s="13"/>
      <c r="K23" s="13">
        <v>20</v>
      </c>
      <c r="L23" s="1298" t="s">
        <v>3554</v>
      </c>
    </row>
    <row r="24" spans="2:12">
      <c r="B24" s="13">
        <f t="shared" si="2"/>
        <v>8</v>
      </c>
      <c r="C24" s="1299" t="s">
        <v>3558</v>
      </c>
      <c r="D24" s="801">
        <v>16</v>
      </c>
      <c r="E24" s="801"/>
      <c r="F24" s="1294"/>
      <c r="H24" s="13">
        <f t="shared" si="3"/>
        <v>8</v>
      </c>
      <c r="I24" s="1298" t="s">
        <v>3572</v>
      </c>
      <c r="J24" s="13"/>
      <c r="K24" s="13">
        <v>24</v>
      </c>
      <c r="L24" s="1298" t="s">
        <v>3562</v>
      </c>
    </row>
    <row r="25" spans="2:12">
      <c r="B25" s="13">
        <f t="shared" si="2"/>
        <v>9</v>
      </c>
      <c r="C25" s="1299" t="s">
        <v>3147</v>
      </c>
      <c r="D25" s="801">
        <v>12</v>
      </c>
      <c r="E25" s="801"/>
      <c r="F25" s="1294"/>
      <c r="H25" s="13">
        <f t="shared" si="3"/>
        <v>9</v>
      </c>
      <c r="I25" s="1298" t="s">
        <v>3574</v>
      </c>
      <c r="J25" s="13"/>
      <c r="K25" s="13">
        <v>20</v>
      </c>
      <c r="L25" s="1298" t="s">
        <v>3579</v>
      </c>
    </row>
    <row r="26" spans="2:12">
      <c r="B26" s="13">
        <f t="shared" si="2"/>
        <v>10</v>
      </c>
      <c r="C26" s="1299" t="s">
        <v>2911</v>
      </c>
      <c r="D26" s="801">
        <v>13</v>
      </c>
      <c r="E26" s="801"/>
      <c r="F26" s="12"/>
      <c r="H26" s="13">
        <f t="shared" si="3"/>
        <v>10</v>
      </c>
      <c r="I26" s="1298" t="s">
        <v>3575</v>
      </c>
      <c r="J26" s="13"/>
      <c r="K26" s="13">
        <v>20</v>
      </c>
      <c r="L26" s="1298" t="s">
        <v>3579</v>
      </c>
    </row>
    <row r="27" spans="2:12">
      <c r="B27" s="13">
        <f t="shared" si="2"/>
        <v>11</v>
      </c>
      <c r="C27" s="1299" t="s">
        <v>3346</v>
      </c>
      <c r="D27" s="801">
        <v>12</v>
      </c>
      <c r="E27" s="801"/>
      <c r="F27" s="12"/>
      <c r="H27" s="13">
        <f t="shared" si="3"/>
        <v>11</v>
      </c>
      <c r="I27" s="1298" t="s">
        <v>3584</v>
      </c>
      <c r="J27" s="12"/>
      <c r="K27" s="13">
        <v>22</v>
      </c>
      <c r="L27" s="1298" t="s">
        <v>3556</v>
      </c>
    </row>
    <row r="28" spans="2:12">
      <c r="B28" s="13">
        <f t="shared" si="2"/>
        <v>12</v>
      </c>
      <c r="C28" s="1299" t="s">
        <v>3347</v>
      </c>
      <c r="D28" s="801">
        <v>10</v>
      </c>
      <c r="E28" s="801"/>
      <c r="F28" s="12"/>
      <c r="H28" s="13">
        <f t="shared" si="3"/>
        <v>12</v>
      </c>
      <c r="I28" s="1298" t="s">
        <v>3585</v>
      </c>
      <c r="J28" s="12"/>
      <c r="K28" s="13">
        <v>21</v>
      </c>
      <c r="L28" s="1298" t="s">
        <v>3556</v>
      </c>
    </row>
    <row r="29" spans="2:12">
      <c r="B29" s="13">
        <f t="shared" si="2"/>
        <v>13</v>
      </c>
      <c r="C29" s="1299" t="s">
        <v>3559</v>
      </c>
      <c r="D29" s="13"/>
      <c r="E29" s="801">
        <v>12</v>
      </c>
      <c r="F29" s="1294" t="s">
        <v>3579</v>
      </c>
      <c r="H29" s="1543" t="s">
        <v>994</v>
      </c>
      <c r="I29" s="1544"/>
      <c r="J29" s="1018">
        <f>SUM(J17:J28)</f>
        <v>133</v>
      </c>
      <c r="K29" s="1018">
        <f>SUM(K17:K28)</f>
        <v>127</v>
      </c>
      <c r="L29" s="1297"/>
    </row>
    <row r="30" spans="2:12">
      <c r="B30" s="13">
        <f t="shared" si="2"/>
        <v>14</v>
      </c>
      <c r="C30" s="1299" t="s">
        <v>3560</v>
      </c>
      <c r="D30" s="13"/>
      <c r="E30" s="801">
        <v>12</v>
      </c>
      <c r="F30" s="1294" t="s">
        <v>3561</v>
      </c>
    </row>
    <row r="31" spans="2:12">
      <c r="B31" s="1543" t="s">
        <v>994</v>
      </c>
      <c r="C31" s="1544"/>
      <c r="D31" s="1018">
        <f>SUM(D17:D30)</f>
        <v>139</v>
      </c>
      <c r="E31" s="1018">
        <f>SUM(E17:E30)</f>
        <v>24</v>
      </c>
      <c r="F31" s="1297"/>
    </row>
    <row r="32" spans="2:12">
      <c r="H32" s="1404" t="s">
        <v>2861</v>
      </c>
      <c r="I32" s="1404"/>
      <c r="J32" s="1404"/>
      <c r="K32" s="1404"/>
      <c r="L32" s="1404"/>
    </row>
    <row r="33" spans="2:12" ht="35" customHeight="1">
      <c r="B33" s="1405" t="s">
        <v>2861</v>
      </c>
      <c r="C33" s="1405"/>
      <c r="D33" s="1405"/>
      <c r="E33" s="1405"/>
      <c r="H33" s="269" t="s">
        <v>1783</v>
      </c>
      <c r="I33" s="269" t="s">
        <v>3547</v>
      </c>
      <c r="J33" s="269" t="s">
        <v>3552</v>
      </c>
      <c r="K33" s="1300" t="s">
        <v>3590</v>
      </c>
      <c r="L33" s="269" t="s">
        <v>19</v>
      </c>
    </row>
    <row r="34" spans="2:12">
      <c r="B34" s="269" t="s">
        <v>1783</v>
      </c>
      <c r="C34" s="269" t="s">
        <v>3547</v>
      </c>
      <c r="D34" s="269" t="s">
        <v>3552</v>
      </c>
      <c r="E34" s="269" t="s">
        <v>19</v>
      </c>
      <c r="H34" s="13">
        <v>1</v>
      </c>
      <c r="I34" s="1294" t="s">
        <v>3329</v>
      </c>
      <c r="J34" s="13"/>
      <c r="K34" s="13">
        <v>20</v>
      </c>
      <c r="L34" s="1294" t="s">
        <v>3561</v>
      </c>
    </row>
    <row r="35" spans="2:12">
      <c r="B35" s="13">
        <v>1</v>
      </c>
      <c r="C35" s="1298" t="s">
        <v>2866</v>
      </c>
      <c r="D35" s="13">
        <v>12</v>
      </c>
      <c r="E35" s="13"/>
      <c r="H35" s="13">
        <f>H34+1</f>
        <v>2</v>
      </c>
      <c r="I35" s="12" t="s">
        <v>3580</v>
      </c>
      <c r="J35" s="13"/>
      <c r="K35" s="13">
        <v>22</v>
      </c>
      <c r="L35" s="1294" t="s">
        <v>3583</v>
      </c>
    </row>
    <row r="36" spans="2:12">
      <c r="B36" s="13">
        <f>B35+1</f>
        <v>2</v>
      </c>
      <c r="C36" s="1298" t="s">
        <v>3130</v>
      </c>
      <c r="D36" s="13">
        <v>13</v>
      </c>
      <c r="E36" s="13"/>
      <c r="H36" s="13">
        <f>H35+1</f>
        <v>3</v>
      </c>
      <c r="I36" s="12" t="s">
        <v>3581</v>
      </c>
      <c r="J36" s="13"/>
      <c r="K36" s="13">
        <v>23</v>
      </c>
      <c r="L36" s="1294" t="s">
        <v>3562</v>
      </c>
    </row>
    <row r="37" spans="2:12">
      <c r="B37" s="13">
        <f>B36+1</f>
        <v>3</v>
      </c>
      <c r="C37" s="1298" t="s">
        <v>86</v>
      </c>
      <c r="D37" s="13">
        <v>10</v>
      </c>
      <c r="E37" s="13"/>
      <c r="H37" s="13">
        <f>H36+1</f>
        <v>4</v>
      </c>
      <c r="I37" s="12" t="s">
        <v>3582</v>
      </c>
      <c r="J37" s="13"/>
      <c r="K37" s="13">
        <v>20</v>
      </c>
      <c r="L37" s="1294" t="s">
        <v>3562</v>
      </c>
    </row>
    <row r="38" spans="2:12">
      <c r="B38" s="13">
        <f>B37+1</f>
        <v>4</v>
      </c>
      <c r="C38" s="1298" t="s">
        <v>3541</v>
      </c>
      <c r="D38" s="13">
        <v>10</v>
      </c>
      <c r="E38" s="13"/>
      <c r="H38" s="1404" t="s">
        <v>994</v>
      </c>
      <c r="I38" s="1404"/>
      <c r="J38" s="1018"/>
      <c r="K38" s="1018">
        <f>SUM(K34:K37)</f>
        <v>85</v>
      </c>
      <c r="L38" s="1297"/>
    </row>
    <row r="39" spans="2:12">
      <c r="B39" s="13">
        <f>B38+1</f>
        <v>5</v>
      </c>
      <c r="C39" s="1298" t="s">
        <v>3564</v>
      </c>
      <c r="D39" s="13">
        <v>10</v>
      </c>
      <c r="E39" s="13"/>
    </row>
    <row r="40" spans="2:12">
      <c r="B40" s="13">
        <f>B39+1</f>
        <v>6</v>
      </c>
      <c r="C40" s="1298" t="s">
        <v>3563</v>
      </c>
      <c r="D40" s="13">
        <v>11</v>
      </c>
      <c r="E40" s="13"/>
    </row>
    <row r="41" spans="2:12">
      <c r="B41" s="1543" t="s">
        <v>994</v>
      </c>
      <c r="C41" s="1544"/>
      <c r="D41" s="1018">
        <f>SUM(D35:D40)</f>
        <v>66</v>
      </c>
      <c r="E41" s="1018"/>
    </row>
    <row r="43" spans="2:12">
      <c r="B43" s="1405" t="s">
        <v>3454</v>
      </c>
      <c r="C43" s="1405"/>
      <c r="D43" s="1405"/>
      <c r="E43" s="1405"/>
    </row>
    <row r="44" spans="2:12">
      <c r="B44" s="269" t="s">
        <v>1783</v>
      </c>
      <c r="C44" s="269" t="s">
        <v>3547</v>
      </c>
      <c r="D44" s="269" t="s">
        <v>3552</v>
      </c>
      <c r="E44" s="269" t="s">
        <v>19</v>
      </c>
    </row>
    <row r="45" spans="2:12">
      <c r="B45" s="13">
        <v>1</v>
      </c>
      <c r="C45" s="1298" t="s">
        <v>3244</v>
      </c>
      <c r="D45" s="13">
        <v>8</v>
      </c>
      <c r="E45" s="13"/>
    </row>
    <row r="46" spans="2:12">
      <c r="B46" s="13">
        <f>B45+1</f>
        <v>2</v>
      </c>
      <c r="C46" s="1298" t="s">
        <v>3535</v>
      </c>
      <c r="D46" s="13">
        <v>14</v>
      </c>
      <c r="E46" s="13"/>
    </row>
    <row r="47" spans="2:12">
      <c r="B47" s="13">
        <f>B46+1</f>
        <v>3</v>
      </c>
      <c r="C47" s="1298" t="s">
        <v>3542</v>
      </c>
      <c r="D47" s="13">
        <v>17</v>
      </c>
      <c r="E47" s="13"/>
    </row>
    <row r="48" spans="2:12">
      <c r="B48" s="1543" t="s">
        <v>994</v>
      </c>
      <c r="C48" s="1544"/>
      <c r="D48" s="1018">
        <f>SUM(D45:D47)</f>
        <v>39</v>
      </c>
      <c r="E48" s="101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30" bestFit="1" customWidth="1"/>
    <col min="2" max="2" width="19.6328125" style="1230" bestFit="1" customWidth="1"/>
    <col min="3" max="3" width="5.08984375" style="1240" bestFit="1" customWidth="1"/>
    <col min="4" max="5" width="12.6328125" style="1230" bestFit="1" customWidth="1"/>
    <col min="6" max="6" width="13.453125" style="1230" customWidth="1"/>
    <col min="7" max="8" width="16.08984375" style="1230" bestFit="1" customWidth="1"/>
    <col min="9" max="9" width="8.6328125" style="1230" bestFit="1" customWidth="1"/>
    <col min="10" max="10" width="7.6328125" style="1230" bestFit="1" customWidth="1"/>
    <col min="11" max="11" width="70.36328125" style="1230" bestFit="1" customWidth="1"/>
    <col min="12" max="255" width="8.7265625" style="1230"/>
    <col min="256" max="256" width="6.1796875" style="1230" bestFit="1" customWidth="1"/>
    <col min="257" max="257" width="19.6328125" style="1230" bestFit="1" customWidth="1"/>
    <col min="258" max="258" width="5.08984375" style="1230" bestFit="1" customWidth="1"/>
    <col min="259" max="260" width="12.6328125" style="1230" bestFit="1" customWidth="1"/>
    <col min="261" max="261" width="13.453125" style="1230" customWidth="1"/>
    <col min="262" max="263" width="16.08984375" style="1230" bestFit="1" customWidth="1"/>
    <col min="264" max="264" width="8.6328125" style="1230" bestFit="1" customWidth="1"/>
    <col min="265" max="265" width="10.6328125" style="1230" bestFit="1" customWidth="1"/>
    <col min="266" max="266" width="7.6328125" style="1230" bestFit="1" customWidth="1"/>
    <col min="267" max="267" width="70.36328125" style="1230" bestFit="1" customWidth="1"/>
    <col min="268" max="511" width="8.7265625" style="1230"/>
    <col min="512" max="512" width="6.1796875" style="1230" bestFit="1" customWidth="1"/>
    <col min="513" max="513" width="19.6328125" style="1230" bestFit="1" customWidth="1"/>
    <col min="514" max="514" width="5.08984375" style="1230" bestFit="1" customWidth="1"/>
    <col min="515" max="516" width="12.6328125" style="1230" bestFit="1" customWidth="1"/>
    <col min="517" max="517" width="13.453125" style="1230" customWidth="1"/>
    <col min="518" max="519" width="16.08984375" style="1230" bestFit="1" customWidth="1"/>
    <col min="520" max="520" width="8.6328125" style="1230" bestFit="1" customWidth="1"/>
    <col min="521" max="521" width="10.6328125" style="1230" bestFit="1" customWidth="1"/>
    <col min="522" max="522" width="7.6328125" style="1230" bestFit="1" customWidth="1"/>
    <col min="523" max="523" width="70.36328125" style="1230" bestFit="1" customWidth="1"/>
    <col min="524" max="767" width="8.7265625" style="1230"/>
    <col min="768" max="768" width="6.1796875" style="1230" bestFit="1" customWidth="1"/>
    <col min="769" max="769" width="19.6328125" style="1230" bestFit="1" customWidth="1"/>
    <col min="770" max="770" width="5.08984375" style="1230" bestFit="1" customWidth="1"/>
    <col min="771" max="772" width="12.6328125" style="1230" bestFit="1" customWidth="1"/>
    <col min="773" max="773" width="13.453125" style="1230" customWidth="1"/>
    <col min="774" max="775" width="16.08984375" style="1230" bestFit="1" customWidth="1"/>
    <col min="776" max="776" width="8.6328125" style="1230" bestFit="1" customWidth="1"/>
    <col min="777" max="777" width="10.6328125" style="1230" bestFit="1" customWidth="1"/>
    <col min="778" max="778" width="7.6328125" style="1230" bestFit="1" customWidth="1"/>
    <col min="779" max="779" width="70.36328125" style="1230" bestFit="1" customWidth="1"/>
    <col min="780" max="1023" width="8.7265625" style="1230"/>
    <col min="1024" max="1024" width="6.1796875" style="1230" bestFit="1" customWidth="1"/>
    <col min="1025" max="1025" width="19.6328125" style="1230" bestFit="1" customWidth="1"/>
    <col min="1026" max="1026" width="5.08984375" style="1230" bestFit="1" customWidth="1"/>
    <col min="1027" max="1028" width="12.6328125" style="1230" bestFit="1" customWidth="1"/>
    <col min="1029" max="1029" width="13.453125" style="1230" customWidth="1"/>
    <col min="1030" max="1031" width="16.08984375" style="1230" bestFit="1" customWidth="1"/>
    <col min="1032" max="1032" width="8.6328125" style="1230" bestFit="1" customWidth="1"/>
    <col min="1033" max="1033" width="10.6328125" style="1230" bestFit="1" customWidth="1"/>
    <col min="1034" max="1034" width="7.6328125" style="1230" bestFit="1" customWidth="1"/>
    <col min="1035" max="1035" width="70.36328125" style="1230" bestFit="1" customWidth="1"/>
    <col min="1036" max="1279" width="8.7265625" style="1230"/>
    <col min="1280" max="1280" width="6.1796875" style="1230" bestFit="1" customWidth="1"/>
    <col min="1281" max="1281" width="19.6328125" style="1230" bestFit="1" customWidth="1"/>
    <col min="1282" max="1282" width="5.08984375" style="1230" bestFit="1" customWidth="1"/>
    <col min="1283" max="1284" width="12.6328125" style="1230" bestFit="1" customWidth="1"/>
    <col min="1285" max="1285" width="13.453125" style="1230" customWidth="1"/>
    <col min="1286" max="1287" width="16.08984375" style="1230" bestFit="1" customWidth="1"/>
    <col min="1288" max="1288" width="8.6328125" style="1230" bestFit="1" customWidth="1"/>
    <col min="1289" max="1289" width="10.6328125" style="1230" bestFit="1" customWidth="1"/>
    <col min="1290" max="1290" width="7.6328125" style="1230" bestFit="1" customWidth="1"/>
    <col min="1291" max="1291" width="70.36328125" style="1230" bestFit="1" customWidth="1"/>
    <col min="1292" max="1535" width="8.7265625" style="1230"/>
    <col min="1536" max="1536" width="6.1796875" style="1230" bestFit="1" customWidth="1"/>
    <col min="1537" max="1537" width="19.6328125" style="1230" bestFit="1" customWidth="1"/>
    <col min="1538" max="1538" width="5.08984375" style="1230" bestFit="1" customWidth="1"/>
    <col min="1539" max="1540" width="12.6328125" style="1230" bestFit="1" customWidth="1"/>
    <col min="1541" max="1541" width="13.453125" style="1230" customWidth="1"/>
    <col min="1542" max="1543" width="16.08984375" style="1230" bestFit="1" customWidth="1"/>
    <col min="1544" max="1544" width="8.6328125" style="1230" bestFit="1" customWidth="1"/>
    <col min="1545" max="1545" width="10.6328125" style="1230" bestFit="1" customWidth="1"/>
    <col min="1546" max="1546" width="7.6328125" style="1230" bestFit="1" customWidth="1"/>
    <col min="1547" max="1547" width="70.36328125" style="1230" bestFit="1" customWidth="1"/>
    <col min="1548" max="1791" width="8.7265625" style="1230"/>
    <col min="1792" max="1792" width="6.1796875" style="1230" bestFit="1" customWidth="1"/>
    <col min="1793" max="1793" width="19.6328125" style="1230" bestFit="1" customWidth="1"/>
    <col min="1794" max="1794" width="5.08984375" style="1230" bestFit="1" customWidth="1"/>
    <col min="1795" max="1796" width="12.6328125" style="1230" bestFit="1" customWidth="1"/>
    <col min="1797" max="1797" width="13.453125" style="1230" customWidth="1"/>
    <col min="1798" max="1799" width="16.08984375" style="1230" bestFit="1" customWidth="1"/>
    <col min="1800" max="1800" width="8.6328125" style="1230" bestFit="1" customWidth="1"/>
    <col min="1801" max="1801" width="10.6328125" style="1230" bestFit="1" customWidth="1"/>
    <col min="1802" max="1802" width="7.6328125" style="1230" bestFit="1" customWidth="1"/>
    <col min="1803" max="1803" width="70.36328125" style="1230" bestFit="1" customWidth="1"/>
    <col min="1804" max="2047" width="8.7265625" style="1230"/>
    <col min="2048" max="2048" width="6.1796875" style="1230" bestFit="1" customWidth="1"/>
    <col min="2049" max="2049" width="19.6328125" style="1230" bestFit="1" customWidth="1"/>
    <col min="2050" max="2050" width="5.08984375" style="1230" bestFit="1" customWidth="1"/>
    <col min="2051" max="2052" width="12.6328125" style="1230" bestFit="1" customWidth="1"/>
    <col min="2053" max="2053" width="13.453125" style="1230" customWidth="1"/>
    <col min="2054" max="2055" width="16.08984375" style="1230" bestFit="1" customWidth="1"/>
    <col min="2056" max="2056" width="8.6328125" style="1230" bestFit="1" customWidth="1"/>
    <col min="2057" max="2057" width="10.6328125" style="1230" bestFit="1" customWidth="1"/>
    <col min="2058" max="2058" width="7.6328125" style="1230" bestFit="1" customWidth="1"/>
    <col min="2059" max="2059" width="70.36328125" style="1230" bestFit="1" customWidth="1"/>
    <col min="2060" max="2303" width="8.7265625" style="1230"/>
    <col min="2304" max="2304" width="6.1796875" style="1230" bestFit="1" customWidth="1"/>
    <col min="2305" max="2305" width="19.6328125" style="1230" bestFit="1" customWidth="1"/>
    <col min="2306" max="2306" width="5.08984375" style="1230" bestFit="1" customWidth="1"/>
    <col min="2307" max="2308" width="12.6328125" style="1230" bestFit="1" customWidth="1"/>
    <col min="2309" max="2309" width="13.453125" style="1230" customWidth="1"/>
    <col min="2310" max="2311" width="16.08984375" style="1230" bestFit="1" customWidth="1"/>
    <col min="2312" max="2312" width="8.6328125" style="1230" bestFit="1" customWidth="1"/>
    <col min="2313" max="2313" width="10.6328125" style="1230" bestFit="1" customWidth="1"/>
    <col min="2314" max="2314" width="7.6328125" style="1230" bestFit="1" customWidth="1"/>
    <col min="2315" max="2315" width="70.36328125" style="1230" bestFit="1" customWidth="1"/>
    <col min="2316" max="2559" width="8.7265625" style="1230"/>
    <col min="2560" max="2560" width="6.1796875" style="1230" bestFit="1" customWidth="1"/>
    <col min="2561" max="2561" width="19.6328125" style="1230" bestFit="1" customWidth="1"/>
    <col min="2562" max="2562" width="5.08984375" style="1230" bestFit="1" customWidth="1"/>
    <col min="2563" max="2564" width="12.6328125" style="1230" bestFit="1" customWidth="1"/>
    <col min="2565" max="2565" width="13.453125" style="1230" customWidth="1"/>
    <col min="2566" max="2567" width="16.08984375" style="1230" bestFit="1" customWidth="1"/>
    <col min="2568" max="2568" width="8.6328125" style="1230" bestFit="1" customWidth="1"/>
    <col min="2569" max="2569" width="10.6328125" style="1230" bestFit="1" customWidth="1"/>
    <col min="2570" max="2570" width="7.6328125" style="1230" bestFit="1" customWidth="1"/>
    <col min="2571" max="2571" width="70.36328125" style="1230" bestFit="1" customWidth="1"/>
    <col min="2572" max="2815" width="8.7265625" style="1230"/>
    <col min="2816" max="2816" width="6.1796875" style="1230" bestFit="1" customWidth="1"/>
    <col min="2817" max="2817" width="19.6328125" style="1230" bestFit="1" customWidth="1"/>
    <col min="2818" max="2818" width="5.08984375" style="1230" bestFit="1" customWidth="1"/>
    <col min="2819" max="2820" width="12.6328125" style="1230" bestFit="1" customWidth="1"/>
    <col min="2821" max="2821" width="13.453125" style="1230" customWidth="1"/>
    <col min="2822" max="2823" width="16.08984375" style="1230" bestFit="1" customWidth="1"/>
    <col min="2824" max="2824" width="8.6328125" style="1230" bestFit="1" customWidth="1"/>
    <col min="2825" max="2825" width="10.6328125" style="1230" bestFit="1" customWidth="1"/>
    <col min="2826" max="2826" width="7.6328125" style="1230" bestFit="1" customWidth="1"/>
    <col min="2827" max="2827" width="70.36328125" style="1230" bestFit="1" customWidth="1"/>
    <col min="2828" max="3071" width="8.7265625" style="1230"/>
    <col min="3072" max="3072" width="6.1796875" style="1230" bestFit="1" customWidth="1"/>
    <col min="3073" max="3073" width="19.6328125" style="1230" bestFit="1" customWidth="1"/>
    <col min="3074" max="3074" width="5.08984375" style="1230" bestFit="1" customWidth="1"/>
    <col min="3075" max="3076" width="12.6328125" style="1230" bestFit="1" customWidth="1"/>
    <col min="3077" max="3077" width="13.453125" style="1230" customWidth="1"/>
    <col min="3078" max="3079" width="16.08984375" style="1230" bestFit="1" customWidth="1"/>
    <col min="3080" max="3080" width="8.6328125" style="1230" bestFit="1" customWidth="1"/>
    <col min="3081" max="3081" width="10.6328125" style="1230" bestFit="1" customWidth="1"/>
    <col min="3082" max="3082" width="7.6328125" style="1230" bestFit="1" customWidth="1"/>
    <col min="3083" max="3083" width="70.36328125" style="1230" bestFit="1" customWidth="1"/>
    <col min="3084" max="3327" width="8.7265625" style="1230"/>
    <col min="3328" max="3328" width="6.1796875" style="1230" bestFit="1" customWidth="1"/>
    <col min="3329" max="3329" width="19.6328125" style="1230" bestFit="1" customWidth="1"/>
    <col min="3330" max="3330" width="5.08984375" style="1230" bestFit="1" customWidth="1"/>
    <col min="3331" max="3332" width="12.6328125" style="1230" bestFit="1" customWidth="1"/>
    <col min="3333" max="3333" width="13.453125" style="1230" customWidth="1"/>
    <col min="3334" max="3335" width="16.08984375" style="1230" bestFit="1" customWidth="1"/>
    <col min="3336" max="3336" width="8.6328125" style="1230" bestFit="1" customWidth="1"/>
    <col min="3337" max="3337" width="10.6328125" style="1230" bestFit="1" customWidth="1"/>
    <col min="3338" max="3338" width="7.6328125" style="1230" bestFit="1" customWidth="1"/>
    <col min="3339" max="3339" width="70.36328125" style="1230" bestFit="1" customWidth="1"/>
    <col min="3340" max="3583" width="8.7265625" style="1230"/>
    <col min="3584" max="3584" width="6.1796875" style="1230" bestFit="1" customWidth="1"/>
    <col min="3585" max="3585" width="19.6328125" style="1230" bestFit="1" customWidth="1"/>
    <col min="3586" max="3586" width="5.08984375" style="1230" bestFit="1" customWidth="1"/>
    <col min="3587" max="3588" width="12.6328125" style="1230" bestFit="1" customWidth="1"/>
    <col min="3589" max="3589" width="13.453125" style="1230" customWidth="1"/>
    <col min="3590" max="3591" width="16.08984375" style="1230" bestFit="1" customWidth="1"/>
    <col min="3592" max="3592" width="8.6328125" style="1230" bestFit="1" customWidth="1"/>
    <col min="3593" max="3593" width="10.6328125" style="1230" bestFit="1" customWidth="1"/>
    <col min="3594" max="3594" width="7.6328125" style="1230" bestFit="1" customWidth="1"/>
    <col min="3595" max="3595" width="70.36328125" style="1230" bestFit="1" customWidth="1"/>
    <col min="3596" max="3839" width="8.7265625" style="1230"/>
    <col min="3840" max="3840" width="6.1796875" style="1230" bestFit="1" customWidth="1"/>
    <col min="3841" max="3841" width="19.6328125" style="1230" bestFit="1" customWidth="1"/>
    <col min="3842" max="3842" width="5.08984375" style="1230" bestFit="1" customWidth="1"/>
    <col min="3843" max="3844" width="12.6328125" style="1230" bestFit="1" customWidth="1"/>
    <col min="3845" max="3845" width="13.453125" style="1230" customWidth="1"/>
    <col min="3846" max="3847" width="16.08984375" style="1230" bestFit="1" customWidth="1"/>
    <col min="3848" max="3848" width="8.6328125" style="1230" bestFit="1" customWidth="1"/>
    <col min="3849" max="3849" width="10.6328125" style="1230" bestFit="1" customWidth="1"/>
    <col min="3850" max="3850" width="7.6328125" style="1230" bestFit="1" customWidth="1"/>
    <col min="3851" max="3851" width="70.36328125" style="1230" bestFit="1" customWidth="1"/>
    <col min="3852" max="4095" width="8.7265625" style="1230"/>
    <col min="4096" max="4096" width="6.1796875" style="1230" bestFit="1" customWidth="1"/>
    <col min="4097" max="4097" width="19.6328125" style="1230" bestFit="1" customWidth="1"/>
    <col min="4098" max="4098" width="5.08984375" style="1230" bestFit="1" customWidth="1"/>
    <col min="4099" max="4100" width="12.6328125" style="1230" bestFit="1" customWidth="1"/>
    <col min="4101" max="4101" width="13.453125" style="1230" customWidth="1"/>
    <col min="4102" max="4103" width="16.08984375" style="1230" bestFit="1" customWidth="1"/>
    <col min="4104" max="4104" width="8.6328125" style="1230" bestFit="1" customWidth="1"/>
    <col min="4105" max="4105" width="10.6328125" style="1230" bestFit="1" customWidth="1"/>
    <col min="4106" max="4106" width="7.6328125" style="1230" bestFit="1" customWidth="1"/>
    <col min="4107" max="4107" width="70.36328125" style="1230" bestFit="1" customWidth="1"/>
    <col min="4108" max="4351" width="8.7265625" style="1230"/>
    <col min="4352" max="4352" width="6.1796875" style="1230" bestFit="1" customWidth="1"/>
    <col min="4353" max="4353" width="19.6328125" style="1230" bestFit="1" customWidth="1"/>
    <col min="4354" max="4354" width="5.08984375" style="1230" bestFit="1" customWidth="1"/>
    <col min="4355" max="4356" width="12.6328125" style="1230" bestFit="1" customWidth="1"/>
    <col min="4357" max="4357" width="13.453125" style="1230" customWidth="1"/>
    <col min="4358" max="4359" width="16.08984375" style="1230" bestFit="1" customWidth="1"/>
    <col min="4360" max="4360" width="8.6328125" style="1230" bestFit="1" customWidth="1"/>
    <col min="4361" max="4361" width="10.6328125" style="1230" bestFit="1" customWidth="1"/>
    <col min="4362" max="4362" width="7.6328125" style="1230" bestFit="1" customWidth="1"/>
    <col min="4363" max="4363" width="70.36328125" style="1230" bestFit="1" customWidth="1"/>
    <col min="4364" max="4607" width="8.7265625" style="1230"/>
    <col min="4608" max="4608" width="6.1796875" style="1230" bestFit="1" customWidth="1"/>
    <col min="4609" max="4609" width="19.6328125" style="1230" bestFit="1" customWidth="1"/>
    <col min="4610" max="4610" width="5.08984375" style="1230" bestFit="1" customWidth="1"/>
    <col min="4611" max="4612" width="12.6328125" style="1230" bestFit="1" customWidth="1"/>
    <col min="4613" max="4613" width="13.453125" style="1230" customWidth="1"/>
    <col min="4614" max="4615" width="16.08984375" style="1230" bestFit="1" customWidth="1"/>
    <col min="4616" max="4616" width="8.6328125" style="1230" bestFit="1" customWidth="1"/>
    <col min="4617" max="4617" width="10.6328125" style="1230" bestFit="1" customWidth="1"/>
    <col min="4618" max="4618" width="7.6328125" style="1230" bestFit="1" customWidth="1"/>
    <col min="4619" max="4619" width="70.36328125" style="1230" bestFit="1" customWidth="1"/>
    <col min="4620" max="4863" width="8.7265625" style="1230"/>
    <col min="4864" max="4864" width="6.1796875" style="1230" bestFit="1" customWidth="1"/>
    <col min="4865" max="4865" width="19.6328125" style="1230" bestFit="1" customWidth="1"/>
    <col min="4866" max="4866" width="5.08984375" style="1230" bestFit="1" customWidth="1"/>
    <col min="4867" max="4868" width="12.6328125" style="1230" bestFit="1" customWidth="1"/>
    <col min="4869" max="4869" width="13.453125" style="1230" customWidth="1"/>
    <col min="4870" max="4871" width="16.08984375" style="1230" bestFit="1" customWidth="1"/>
    <col min="4872" max="4872" width="8.6328125" style="1230" bestFit="1" customWidth="1"/>
    <col min="4873" max="4873" width="10.6328125" style="1230" bestFit="1" customWidth="1"/>
    <col min="4874" max="4874" width="7.6328125" style="1230" bestFit="1" customWidth="1"/>
    <col min="4875" max="4875" width="70.36328125" style="1230" bestFit="1" customWidth="1"/>
    <col min="4876" max="5119" width="8.7265625" style="1230"/>
    <col min="5120" max="5120" width="6.1796875" style="1230" bestFit="1" customWidth="1"/>
    <col min="5121" max="5121" width="19.6328125" style="1230" bestFit="1" customWidth="1"/>
    <col min="5122" max="5122" width="5.08984375" style="1230" bestFit="1" customWidth="1"/>
    <col min="5123" max="5124" width="12.6328125" style="1230" bestFit="1" customWidth="1"/>
    <col min="5125" max="5125" width="13.453125" style="1230" customWidth="1"/>
    <col min="5126" max="5127" width="16.08984375" style="1230" bestFit="1" customWidth="1"/>
    <col min="5128" max="5128" width="8.6328125" style="1230" bestFit="1" customWidth="1"/>
    <col min="5129" max="5129" width="10.6328125" style="1230" bestFit="1" customWidth="1"/>
    <col min="5130" max="5130" width="7.6328125" style="1230" bestFit="1" customWidth="1"/>
    <col min="5131" max="5131" width="70.36328125" style="1230" bestFit="1" customWidth="1"/>
    <col min="5132" max="5375" width="8.7265625" style="1230"/>
    <col min="5376" max="5376" width="6.1796875" style="1230" bestFit="1" customWidth="1"/>
    <col min="5377" max="5377" width="19.6328125" style="1230" bestFit="1" customWidth="1"/>
    <col min="5378" max="5378" width="5.08984375" style="1230" bestFit="1" customWidth="1"/>
    <col min="5379" max="5380" width="12.6328125" style="1230" bestFit="1" customWidth="1"/>
    <col min="5381" max="5381" width="13.453125" style="1230" customWidth="1"/>
    <col min="5382" max="5383" width="16.08984375" style="1230" bestFit="1" customWidth="1"/>
    <col min="5384" max="5384" width="8.6328125" style="1230" bestFit="1" customWidth="1"/>
    <col min="5385" max="5385" width="10.6328125" style="1230" bestFit="1" customWidth="1"/>
    <col min="5386" max="5386" width="7.6328125" style="1230" bestFit="1" customWidth="1"/>
    <col min="5387" max="5387" width="70.36328125" style="1230" bestFit="1" customWidth="1"/>
    <col min="5388" max="5631" width="8.7265625" style="1230"/>
    <col min="5632" max="5632" width="6.1796875" style="1230" bestFit="1" customWidth="1"/>
    <col min="5633" max="5633" width="19.6328125" style="1230" bestFit="1" customWidth="1"/>
    <col min="5634" max="5634" width="5.08984375" style="1230" bestFit="1" customWidth="1"/>
    <col min="5635" max="5636" width="12.6328125" style="1230" bestFit="1" customWidth="1"/>
    <col min="5637" max="5637" width="13.453125" style="1230" customWidth="1"/>
    <col min="5638" max="5639" width="16.08984375" style="1230" bestFit="1" customWidth="1"/>
    <col min="5640" max="5640" width="8.6328125" style="1230" bestFit="1" customWidth="1"/>
    <col min="5641" max="5641" width="10.6328125" style="1230" bestFit="1" customWidth="1"/>
    <col min="5642" max="5642" width="7.6328125" style="1230" bestFit="1" customWidth="1"/>
    <col min="5643" max="5643" width="70.36328125" style="1230" bestFit="1" customWidth="1"/>
    <col min="5644" max="5887" width="8.7265625" style="1230"/>
    <col min="5888" max="5888" width="6.1796875" style="1230" bestFit="1" customWidth="1"/>
    <col min="5889" max="5889" width="19.6328125" style="1230" bestFit="1" customWidth="1"/>
    <col min="5890" max="5890" width="5.08984375" style="1230" bestFit="1" customWidth="1"/>
    <col min="5891" max="5892" width="12.6328125" style="1230" bestFit="1" customWidth="1"/>
    <col min="5893" max="5893" width="13.453125" style="1230" customWidth="1"/>
    <col min="5894" max="5895" width="16.08984375" style="1230" bestFit="1" customWidth="1"/>
    <col min="5896" max="5896" width="8.6328125" style="1230" bestFit="1" customWidth="1"/>
    <col min="5897" max="5897" width="10.6328125" style="1230" bestFit="1" customWidth="1"/>
    <col min="5898" max="5898" width="7.6328125" style="1230" bestFit="1" customWidth="1"/>
    <col min="5899" max="5899" width="70.36328125" style="1230" bestFit="1" customWidth="1"/>
    <col min="5900" max="6143" width="8.7265625" style="1230"/>
    <col min="6144" max="6144" width="6.1796875" style="1230" bestFit="1" customWidth="1"/>
    <col min="6145" max="6145" width="19.6328125" style="1230" bestFit="1" customWidth="1"/>
    <col min="6146" max="6146" width="5.08984375" style="1230" bestFit="1" customWidth="1"/>
    <col min="6147" max="6148" width="12.6328125" style="1230" bestFit="1" customWidth="1"/>
    <col min="6149" max="6149" width="13.453125" style="1230" customWidth="1"/>
    <col min="6150" max="6151" width="16.08984375" style="1230" bestFit="1" customWidth="1"/>
    <col min="6152" max="6152" width="8.6328125" style="1230" bestFit="1" customWidth="1"/>
    <col min="6153" max="6153" width="10.6328125" style="1230" bestFit="1" customWidth="1"/>
    <col min="6154" max="6154" width="7.6328125" style="1230" bestFit="1" customWidth="1"/>
    <col min="6155" max="6155" width="70.36328125" style="1230" bestFit="1" customWidth="1"/>
    <col min="6156" max="6399" width="8.7265625" style="1230"/>
    <col min="6400" max="6400" width="6.1796875" style="1230" bestFit="1" customWidth="1"/>
    <col min="6401" max="6401" width="19.6328125" style="1230" bestFit="1" customWidth="1"/>
    <col min="6402" max="6402" width="5.08984375" style="1230" bestFit="1" customWidth="1"/>
    <col min="6403" max="6404" width="12.6328125" style="1230" bestFit="1" customWidth="1"/>
    <col min="6405" max="6405" width="13.453125" style="1230" customWidth="1"/>
    <col min="6406" max="6407" width="16.08984375" style="1230" bestFit="1" customWidth="1"/>
    <col min="6408" max="6408" width="8.6328125" style="1230" bestFit="1" customWidth="1"/>
    <col min="6409" max="6409" width="10.6328125" style="1230" bestFit="1" customWidth="1"/>
    <col min="6410" max="6410" width="7.6328125" style="1230" bestFit="1" customWidth="1"/>
    <col min="6411" max="6411" width="70.36328125" style="1230" bestFit="1" customWidth="1"/>
    <col min="6412" max="6655" width="8.7265625" style="1230"/>
    <col min="6656" max="6656" width="6.1796875" style="1230" bestFit="1" customWidth="1"/>
    <col min="6657" max="6657" width="19.6328125" style="1230" bestFit="1" customWidth="1"/>
    <col min="6658" max="6658" width="5.08984375" style="1230" bestFit="1" customWidth="1"/>
    <col min="6659" max="6660" width="12.6328125" style="1230" bestFit="1" customWidth="1"/>
    <col min="6661" max="6661" width="13.453125" style="1230" customWidth="1"/>
    <col min="6662" max="6663" width="16.08984375" style="1230" bestFit="1" customWidth="1"/>
    <col min="6664" max="6664" width="8.6328125" style="1230" bestFit="1" customWidth="1"/>
    <col min="6665" max="6665" width="10.6328125" style="1230" bestFit="1" customWidth="1"/>
    <col min="6666" max="6666" width="7.6328125" style="1230" bestFit="1" customWidth="1"/>
    <col min="6667" max="6667" width="70.36328125" style="1230" bestFit="1" customWidth="1"/>
    <col min="6668" max="6911" width="8.7265625" style="1230"/>
    <col min="6912" max="6912" width="6.1796875" style="1230" bestFit="1" customWidth="1"/>
    <col min="6913" max="6913" width="19.6328125" style="1230" bestFit="1" customWidth="1"/>
    <col min="6914" max="6914" width="5.08984375" style="1230" bestFit="1" customWidth="1"/>
    <col min="6915" max="6916" width="12.6328125" style="1230" bestFit="1" customWidth="1"/>
    <col min="6917" max="6917" width="13.453125" style="1230" customWidth="1"/>
    <col min="6918" max="6919" width="16.08984375" style="1230" bestFit="1" customWidth="1"/>
    <col min="6920" max="6920" width="8.6328125" style="1230" bestFit="1" customWidth="1"/>
    <col min="6921" max="6921" width="10.6328125" style="1230" bestFit="1" customWidth="1"/>
    <col min="6922" max="6922" width="7.6328125" style="1230" bestFit="1" customWidth="1"/>
    <col min="6923" max="6923" width="70.36328125" style="1230" bestFit="1" customWidth="1"/>
    <col min="6924" max="7167" width="8.7265625" style="1230"/>
    <col min="7168" max="7168" width="6.1796875" style="1230" bestFit="1" customWidth="1"/>
    <col min="7169" max="7169" width="19.6328125" style="1230" bestFit="1" customWidth="1"/>
    <col min="7170" max="7170" width="5.08984375" style="1230" bestFit="1" customWidth="1"/>
    <col min="7171" max="7172" width="12.6328125" style="1230" bestFit="1" customWidth="1"/>
    <col min="7173" max="7173" width="13.453125" style="1230" customWidth="1"/>
    <col min="7174" max="7175" width="16.08984375" style="1230" bestFit="1" customWidth="1"/>
    <col min="7176" max="7176" width="8.6328125" style="1230" bestFit="1" customWidth="1"/>
    <col min="7177" max="7177" width="10.6328125" style="1230" bestFit="1" customWidth="1"/>
    <col min="7178" max="7178" width="7.6328125" style="1230" bestFit="1" customWidth="1"/>
    <col min="7179" max="7179" width="70.36328125" style="1230" bestFit="1" customWidth="1"/>
    <col min="7180" max="7423" width="8.7265625" style="1230"/>
    <col min="7424" max="7424" width="6.1796875" style="1230" bestFit="1" customWidth="1"/>
    <col min="7425" max="7425" width="19.6328125" style="1230" bestFit="1" customWidth="1"/>
    <col min="7426" max="7426" width="5.08984375" style="1230" bestFit="1" customWidth="1"/>
    <col min="7427" max="7428" width="12.6328125" style="1230" bestFit="1" customWidth="1"/>
    <col min="7429" max="7429" width="13.453125" style="1230" customWidth="1"/>
    <col min="7430" max="7431" width="16.08984375" style="1230" bestFit="1" customWidth="1"/>
    <col min="7432" max="7432" width="8.6328125" style="1230" bestFit="1" customWidth="1"/>
    <col min="7433" max="7433" width="10.6328125" style="1230" bestFit="1" customWidth="1"/>
    <col min="7434" max="7434" width="7.6328125" style="1230" bestFit="1" customWidth="1"/>
    <col min="7435" max="7435" width="70.36328125" style="1230" bestFit="1" customWidth="1"/>
    <col min="7436" max="7679" width="8.7265625" style="1230"/>
    <col min="7680" max="7680" width="6.1796875" style="1230" bestFit="1" customWidth="1"/>
    <col min="7681" max="7681" width="19.6328125" style="1230" bestFit="1" customWidth="1"/>
    <col min="7682" max="7682" width="5.08984375" style="1230" bestFit="1" customWidth="1"/>
    <col min="7683" max="7684" width="12.6328125" style="1230" bestFit="1" customWidth="1"/>
    <col min="7685" max="7685" width="13.453125" style="1230" customWidth="1"/>
    <col min="7686" max="7687" width="16.08984375" style="1230" bestFit="1" customWidth="1"/>
    <col min="7688" max="7688" width="8.6328125" style="1230" bestFit="1" customWidth="1"/>
    <col min="7689" max="7689" width="10.6328125" style="1230" bestFit="1" customWidth="1"/>
    <col min="7690" max="7690" width="7.6328125" style="1230" bestFit="1" customWidth="1"/>
    <col min="7691" max="7691" width="70.36328125" style="1230" bestFit="1" customWidth="1"/>
    <col min="7692" max="7935" width="8.7265625" style="1230"/>
    <col min="7936" max="7936" width="6.1796875" style="1230" bestFit="1" customWidth="1"/>
    <col min="7937" max="7937" width="19.6328125" style="1230" bestFit="1" customWidth="1"/>
    <col min="7938" max="7938" width="5.08984375" style="1230" bestFit="1" customWidth="1"/>
    <col min="7939" max="7940" width="12.6328125" style="1230" bestFit="1" customWidth="1"/>
    <col min="7941" max="7941" width="13.453125" style="1230" customWidth="1"/>
    <col min="7942" max="7943" width="16.08984375" style="1230" bestFit="1" customWidth="1"/>
    <col min="7944" max="7944" width="8.6328125" style="1230" bestFit="1" customWidth="1"/>
    <col min="7945" max="7945" width="10.6328125" style="1230" bestFit="1" customWidth="1"/>
    <col min="7946" max="7946" width="7.6328125" style="1230" bestFit="1" customWidth="1"/>
    <col min="7947" max="7947" width="70.36328125" style="1230" bestFit="1" customWidth="1"/>
    <col min="7948" max="8191" width="8.7265625" style="1230"/>
    <col min="8192" max="8192" width="6.1796875" style="1230" bestFit="1" customWidth="1"/>
    <col min="8193" max="8193" width="19.6328125" style="1230" bestFit="1" customWidth="1"/>
    <col min="8194" max="8194" width="5.08984375" style="1230" bestFit="1" customWidth="1"/>
    <col min="8195" max="8196" width="12.6328125" style="1230" bestFit="1" customWidth="1"/>
    <col min="8197" max="8197" width="13.453125" style="1230" customWidth="1"/>
    <col min="8198" max="8199" width="16.08984375" style="1230" bestFit="1" customWidth="1"/>
    <col min="8200" max="8200" width="8.6328125" style="1230" bestFit="1" customWidth="1"/>
    <col min="8201" max="8201" width="10.6328125" style="1230" bestFit="1" customWidth="1"/>
    <col min="8202" max="8202" width="7.6328125" style="1230" bestFit="1" customWidth="1"/>
    <col min="8203" max="8203" width="70.36328125" style="1230" bestFit="1" customWidth="1"/>
    <col min="8204" max="8447" width="8.7265625" style="1230"/>
    <col min="8448" max="8448" width="6.1796875" style="1230" bestFit="1" customWidth="1"/>
    <col min="8449" max="8449" width="19.6328125" style="1230" bestFit="1" customWidth="1"/>
    <col min="8450" max="8450" width="5.08984375" style="1230" bestFit="1" customWidth="1"/>
    <col min="8451" max="8452" width="12.6328125" style="1230" bestFit="1" customWidth="1"/>
    <col min="8453" max="8453" width="13.453125" style="1230" customWidth="1"/>
    <col min="8454" max="8455" width="16.08984375" style="1230" bestFit="1" customWidth="1"/>
    <col min="8456" max="8456" width="8.6328125" style="1230" bestFit="1" customWidth="1"/>
    <col min="8457" max="8457" width="10.6328125" style="1230" bestFit="1" customWidth="1"/>
    <col min="8458" max="8458" width="7.6328125" style="1230" bestFit="1" customWidth="1"/>
    <col min="8459" max="8459" width="70.36328125" style="1230" bestFit="1" customWidth="1"/>
    <col min="8460" max="8703" width="8.7265625" style="1230"/>
    <col min="8704" max="8704" width="6.1796875" style="1230" bestFit="1" customWidth="1"/>
    <col min="8705" max="8705" width="19.6328125" style="1230" bestFit="1" customWidth="1"/>
    <col min="8706" max="8706" width="5.08984375" style="1230" bestFit="1" customWidth="1"/>
    <col min="8707" max="8708" width="12.6328125" style="1230" bestFit="1" customWidth="1"/>
    <col min="8709" max="8709" width="13.453125" style="1230" customWidth="1"/>
    <col min="8710" max="8711" width="16.08984375" style="1230" bestFit="1" customWidth="1"/>
    <col min="8712" max="8712" width="8.6328125" style="1230" bestFit="1" customWidth="1"/>
    <col min="8713" max="8713" width="10.6328125" style="1230" bestFit="1" customWidth="1"/>
    <col min="8714" max="8714" width="7.6328125" style="1230" bestFit="1" customWidth="1"/>
    <col min="8715" max="8715" width="70.36328125" style="1230" bestFit="1" customWidth="1"/>
    <col min="8716" max="8959" width="8.7265625" style="1230"/>
    <col min="8960" max="8960" width="6.1796875" style="1230" bestFit="1" customWidth="1"/>
    <col min="8961" max="8961" width="19.6328125" style="1230" bestFit="1" customWidth="1"/>
    <col min="8962" max="8962" width="5.08984375" style="1230" bestFit="1" customWidth="1"/>
    <col min="8963" max="8964" width="12.6328125" style="1230" bestFit="1" customWidth="1"/>
    <col min="8965" max="8965" width="13.453125" style="1230" customWidth="1"/>
    <col min="8966" max="8967" width="16.08984375" style="1230" bestFit="1" customWidth="1"/>
    <col min="8968" max="8968" width="8.6328125" style="1230" bestFit="1" customWidth="1"/>
    <col min="8969" max="8969" width="10.6328125" style="1230" bestFit="1" customWidth="1"/>
    <col min="8970" max="8970" width="7.6328125" style="1230" bestFit="1" customWidth="1"/>
    <col min="8971" max="8971" width="70.36328125" style="1230" bestFit="1" customWidth="1"/>
    <col min="8972" max="9215" width="8.7265625" style="1230"/>
    <col min="9216" max="9216" width="6.1796875" style="1230" bestFit="1" customWidth="1"/>
    <col min="9217" max="9217" width="19.6328125" style="1230" bestFit="1" customWidth="1"/>
    <col min="9218" max="9218" width="5.08984375" style="1230" bestFit="1" customWidth="1"/>
    <col min="9219" max="9220" width="12.6328125" style="1230" bestFit="1" customWidth="1"/>
    <col min="9221" max="9221" width="13.453125" style="1230" customWidth="1"/>
    <col min="9222" max="9223" width="16.08984375" style="1230" bestFit="1" customWidth="1"/>
    <col min="9224" max="9224" width="8.6328125" style="1230" bestFit="1" customWidth="1"/>
    <col min="9225" max="9225" width="10.6328125" style="1230" bestFit="1" customWidth="1"/>
    <col min="9226" max="9226" width="7.6328125" style="1230" bestFit="1" customWidth="1"/>
    <col min="9227" max="9227" width="70.36328125" style="1230" bestFit="1" customWidth="1"/>
    <col min="9228" max="9471" width="8.7265625" style="1230"/>
    <col min="9472" max="9472" width="6.1796875" style="1230" bestFit="1" customWidth="1"/>
    <col min="9473" max="9473" width="19.6328125" style="1230" bestFit="1" customWidth="1"/>
    <col min="9474" max="9474" width="5.08984375" style="1230" bestFit="1" customWidth="1"/>
    <col min="9475" max="9476" width="12.6328125" style="1230" bestFit="1" customWidth="1"/>
    <col min="9477" max="9477" width="13.453125" style="1230" customWidth="1"/>
    <col min="9478" max="9479" width="16.08984375" style="1230" bestFit="1" customWidth="1"/>
    <col min="9480" max="9480" width="8.6328125" style="1230" bestFit="1" customWidth="1"/>
    <col min="9481" max="9481" width="10.6328125" style="1230" bestFit="1" customWidth="1"/>
    <col min="9482" max="9482" width="7.6328125" style="1230" bestFit="1" customWidth="1"/>
    <col min="9483" max="9483" width="70.36328125" style="1230" bestFit="1" customWidth="1"/>
    <col min="9484" max="9727" width="8.7265625" style="1230"/>
    <col min="9728" max="9728" width="6.1796875" style="1230" bestFit="1" customWidth="1"/>
    <col min="9729" max="9729" width="19.6328125" style="1230" bestFit="1" customWidth="1"/>
    <col min="9730" max="9730" width="5.08984375" style="1230" bestFit="1" customWidth="1"/>
    <col min="9731" max="9732" width="12.6328125" style="1230" bestFit="1" customWidth="1"/>
    <col min="9733" max="9733" width="13.453125" style="1230" customWidth="1"/>
    <col min="9734" max="9735" width="16.08984375" style="1230" bestFit="1" customWidth="1"/>
    <col min="9736" max="9736" width="8.6328125" style="1230" bestFit="1" customWidth="1"/>
    <col min="9737" max="9737" width="10.6328125" style="1230" bestFit="1" customWidth="1"/>
    <col min="9738" max="9738" width="7.6328125" style="1230" bestFit="1" customWidth="1"/>
    <col min="9739" max="9739" width="70.36328125" style="1230" bestFit="1" customWidth="1"/>
    <col min="9740" max="9983" width="8.7265625" style="1230"/>
    <col min="9984" max="9984" width="6.1796875" style="1230" bestFit="1" customWidth="1"/>
    <col min="9985" max="9985" width="19.6328125" style="1230" bestFit="1" customWidth="1"/>
    <col min="9986" max="9986" width="5.08984375" style="1230" bestFit="1" customWidth="1"/>
    <col min="9987" max="9988" width="12.6328125" style="1230" bestFit="1" customWidth="1"/>
    <col min="9989" max="9989" width="13.453125" style="1230" customWidth="1"/>
    <col min="9990" max="9991" width="16.08984375" style="1230" bestFit="1" customWidth="1"/>
    <col min="9992" max="9992" width="8.6328125" style="1230" bestFit="1" customWidth="1"/>
    <col min="9993" max="9993" width="10.6328125" style="1230" bestFit="1" customWidth="1"/>
    <col min="9994" max="9994" width="7.6328125" style="1230" bestFit="1" customWidth="1"/>
    <col min="9995" max="9995" width="70.36328125" style="1230" bestFit="1" customWidth="1"/>
    <col min="9996" max="10239" width="8.7265625" style="1230"/>
    <col min="10240" max="10240" width="6.1796875" style="1230" bestFit="1" customWidth="1"/>
    <col min="10241" max="10241" width="19.6328125" style="1230" bestFit="1" customWidth="1"/>
    <col min="10242" max="10242" width="5.08984375" style="1230" bestFit="1" customWidth="1"/>
    <col min="10243" max="10244" width="12.6328125" style="1230" bestFit="1" customWidth="1"/>
    <col min="10245" max="10245" width="13.453125" style="1230" customWidth="1"/>
    <col min="10246" max="10247" width="16.08984375" style="1230" bestFit="1" customWidth="1"/>
    <col min="10248" max="10248" width="8.6328125" style="1230" bestFit="1" customWidth="1"/>
    <col min="10249" max="10249" width="10.6328125" style="1230" bestFit="1" customWidth="1"/>
    <col min="10250" max="10250" width="7.6328125" style="1230" bestFit="1" customWidth="1"/>
    <col min="10251" max="10251" width="70.36328125" style="1230" bestFit="1" customWidth="1"/>
    <col min="10252" max="10495" width="8.7265625" style="1230"/>
    <col min="10496" max="10496" width="6.1796875" style="1230" bestFit="1" customWidth="1"/>
    <col min="10497" max="10497" width="19.6328125" style="1230" bestFit="1" customWidth="1"/>
    <col min="10498" max="10498" width="5.08984375" style="1230" bestFit="1" customWidth="1"/>
    <col min="10499" max="10500" width="12.6328125" style="1230" bestFit="1" customWidth="1"/>
    <col min="10501" max="10501" width="13.453125" style="1230" customWidth="1"/>
    <col min="10502" max="10503" width="16.08984375" style="1230" bestFit="1" customWidth="1"/>
    <col min="10504" max="10504" width="8.6328125" style="1230" bestFit="1" customWidth="1"/>
    <col min="10505" max="10505" width="10.6328125" style="1230" bestFit="1" customWidth="1"/>
    <col min="10506" max="10506" width="7.6328125" style="1230" bestFit="1" customWidth="1"/>
    <col min="10507" max="10507" width="70.36328125" style="1230" bestFit="1" customWidth="1"/>
    <col min="10508" max="10751" width="8.7265625" style="1230"/>
    <col min="10752" max="10752" width="6.1796875" style="1230" bestFit="1" customWidth="1"/>
    <col min="10753" max="10753" width="19.6328125" style="1230" bestFit="1" customWidth="1"/>
    <col min="10754" max="10754" width="5.08984375" style="1230" bestFit="1" customWidth="1"/>
    <col min="10755" max="10756" width="12.6328125" style="1230" bestFit="1" customWidth="1"/>
    <col min="10757" max="10757" width="13.453125" style="1230" customWidth="1"/>
    <col min="10758" max="10759" width="16.08984375" style="1230" bestFit="1" customWidth="1"/>
    <col min="10760" max="10760" width="8.6328125" style="1230" bestFit="1" customWidth="1"/>
    <col min="10761" max="10761" width="10.6328125" style="1230" bestFit="1" customWidth="1"/>
    <col min="10762" max="10762" width="7.6328125" style="1230" bestFit="1" customWidth="1"/>
    <col min="10763" max="10763" width="70.36328125" style="1230" bestFit="1" customWidth="1"/>
    <col min="10764" max="11007" width="8.7265625" style="1230"/>
    <col min="11008" max="11008" width="6.1796875" style="1230" bestFit="1" customWidth="1"/>
    <col min="11009" max="11009" width="19.6328125" style="1230" bestFit="1" customWidth="1"/>
    <col min="11010" max="11010" width="5.08984375" style="1230" bestFit="1" customWidth="1"/>
    <col min="11011" max="11012" width="12.6328125" style="1230" bestFit="1" customWidth="1"/>
    <col min="11013" max="11013" width="13.453125" style="1230" customWidth="1"/>
    <col min="11014" max="11015" width="16.08984375" style="1230" bestFit="1" customWidth="1"/>
    <col min="11016" max="11016" width="8.6328125" style="1230" bestFit="1" customWidth="1"/>
    <col min="11017" max="11017" width="10.6328125" style="1230" bestFit="1" customWidth="1"/>
    <col min="11018" max="11018" width="7.6328125" style="1230" bestFit="1" customWidth="1"/>
    <col min="11019" max="11019" width="70.36328125" style="1230" bestFit="1" customWidth="1"/>
    <col min="11020" max="11263" width="8.7265625" style="1230"/>
    <col min="11264" max="11264" width="6.1796875" style="1230" bestFit="1" customWidth="1"/>
    <col min="11265" max="11265" width="19.6328125" style="1230" bestFit="1" customWidth="1"/>
    <col min="11266" max="11266" width="5.08984375" style="1230" bestFit="1" customWidth="1"/>
    <col min="11267" max="11268" width="12.6328125" style="1230" bestFit="1" customWidth="1"/>
    <col min="11269" max="11269" width="13.453125" style="1230" customWidth="1"/>
    <col min="11270" max="11271" width="16.08984375" style="1230" bestFit="1" customWidth="1"/>
    <col min="11272" max="11272" width="8.6328125" style="1230" bestFit="1" customWidth="1"/>
    <col min="11273" max="11273" width="10.6328125" style="1230" bestFit="1" customWidth="1"/>
    <col min="11274" max="11274" width="7.6328125" style="1230" bestFit="1" customWidth="1"/>
    <col min="11275" max="11275" width="70.36328125" style="1230" bestFit="1" customWidth="1"/>
    <col min="11276" max="11519" width="8.7265625" style="1230"/>
    <col min="11520" max="11520" width="6.1796875" style="1230" bestFit="1" customWidth="1"/>
    <col min="11521" max="11521" width="19.6328125" style="1230" bestFit="1" customWidth="1"/>
    <col min="11522" max="11522" width="5.08984375" style="1230" bestFit="1" customWidth="1"/>
    <col min="11523" max="11524" width="12.6328125" style="1230" bestFit="1" customWidth="1"/>
    <col min="11525" max="11525" width="13.453125" style="1230" customWidth="1"/>
    <col min="11526" max="11527" width="16.08984375" style="1230" bestFit="1" customWidth="1"/>
    <col min="11528" max="11528" width="8.6328125" style="1230" bestFit="1" customWidth="1"/>
    <col min="11529" max="11529" width="10.6328125" style="1230" bestFit="1" customWidth="1"/>
    <col min="11530" max="11530" width="7.6328125" style="1230" bestFit="1" customWidth="1"/>
    <col min="11531" max="11531" width="70.36328125" style="1230" bestFit="1" customWidth="1"/>
    <col min="11532" max="11775" width="8.7265625" style="1230"/>
    <col min="11776" max="11776" width="6.1796875" style="1230" bestFit="1" customWidth="1"/>
    <col min="11777" max="11777" width="19.6328125" style="1230" bestFit="1" customWidth="1"/>
    <col min="11778" max="11778" width="5.08984375" style="1230" bestFit="1" customWidth="1"/>
    <col min="11779" max="11780" width="12.6328125" style="1230" bestFit="1" customWidth="1"/>
    <col min="11781" max="11781" width="13.453125" style="1230" customWidth="1"/>
    <col min="11782" max="11783" width="16.08984375" style="1230" bestFit="1" customWidth="1"/>
    <col min="11784" max="11784" width="8.6328125" style="1230" bestFit="1" customWidth="1"/>
    <col min="11785" max="11785" width="10.6328125" style="1230" bestFit="1" customWidth="1"/>
    <col min="11786" max="11786" width="7.6328125" style="1230" bestFit="1" customWidth="1"/>
    <col min="11787" max="11787" width="70.36328125" style="1230" bestFit="1" customWidth="1"/>
    <col min="11788" max="12031" width="8.7265625" style="1230"/>
    <col min="12032" max="12032" width="6.1796875" style="1230" bestFit="1" customWidth="1"/>
    <col min="12033" max="12033" width="19.6328125" style="1230" bestFit="1" customWidth="1"/>
    <col min="12034" max="12034" width="5.08984375" style="1230" bestFit="1" customWidth="1"/>
    <col min="12035" max="12036" width="12.6328125" style="1230" bestFit="1" customWidth="1"/>
    <col min="12037" max="12037" width="13.453125" style="1230" customWidth="1"/>
    <col min="12038" max="12039" width="16.08984375" style="1230" bestFit="1" customWidth="1"/>
    <col min="12040" max="12040" width="8.6328125" style="1230" bestFit="1" customWidth="1"/>
    <col min="12041" max="12041" width="10.6328125" style="1230" bestFit="1" customWidth="1"/>
    <col min="12042" max="12042" width="7.6328125" style="1230" bestFit="1" customWidth="1"/>
    <col min="12043" max="12043" width="70.36328125" style="1230" bestFit="1" customWidth="1"/>
    <col min="12044" max="12287" width="8.7265625" style="1230"/>
    <col min="12288" max="12288" width="6.1796875" style="1230" bestFit="1" customWidth="1"/>
    <col min="12289" max="12289" width="19.6328125" style="1230" bestFit="1" customWidth="1"/>
    <col min="12290" max="12290" width="5.08984375" style="1230" bestFit="1" customWidth="1"/>
    <col min="12291" max="12292" width="12.6328125" style="1230" bestFit="1" customWidth="1"/>
    <col min="12293" max="12293" width="13.453125" style="1230" customWidth="1"/>
    <col min="12294" max="12295" width="16.08984375" style="1230" bestFit="1" customWidth="1"/>
    <col min="12296" max="12296" width="8.6328125" style="1230" bestFit="1" customWidth="1"/>
    <col min="12297" max="12297" width="10.6328125" style="1230" bestFit="1" customWidth="1"/>
    <col min="12298" max="12298" width="7.6328125" style="1230" bestFit="1" customWidth="1"/>
    <col min="12299" max="12299" width="70.36328125" style="1230" bestFit="1" customWidth="1"/>
    <col min="12300" max="12543" width="8.7265625" style="1230"/>
    <col min="12544" max="12544" width="6.1796875" style="1230" bestFit="1" customWidth="1"/>
    <col min="12545" max="12545" width="19.6328125" style="1230" bestFit="1" customWidth="1"/>
    <col min="12546" max="12546" width="5.08984375" style="1230" bestFit="1" customWidth="1"/>
    <col min="12547" max="12548" width="12.6328125" style="1230" bestFit="1" customWidth="1"/>
    <col min="12549" max="12549" width="13.453125" style="1230" customWidth="1"/>
    <col min="12550" max="12551" width="16.08984375" style="1230" bestFit="1" customWidth="1"/>
    <col min="12552" max="12552" width="8.6328125" style="1230" bestFit="1" customWidth="1"/>
    <col min="12553" max="12553" width="10.6328125" style="1230" bestFit="1" customWidth="1"/>
    <col min="12554" max="12554" width="7.6328125" style="1230" bestFit="1" customWidth="1"/>
    <col min="12555" max="12555" width="70.36328125" style="1230" bestFit="1" customWidth="1"/>
    <col min="12556" max="12799" width="8.7265625" style="1230"/>
    <col min="12800" max="12800" width="6.1796875" style="1230" bestFit="1" customWidth="1"/>
    <col min="12801" max="12801" width="19.6328125" style="1230" bestFit="1" customWidth="1"/>
    <col min="12802" max="12802" width="5.08984375" style="1230" bestFit="1" customWidth="1"/>
    <col min="12803" max="12804" width="12.6328125" style="1230" bestFit="1" customWidth="1"/>
    <col min="12805" max="12805" width="13.453125" style="1230" customWidth="1"/>
    <col min="12806" max="12807" width="16.08984375" style="1230" bestFit="1" customWidth="1"/>
    <col min="12808" max="12808" width="8.6328125" style="1230" bestFit="1" customWidth="1"/>
    <col min="12809" max="12809" width="10.6328125" style="1230" bestFit="1" customWidth="1"/>
    <col min="12810" max="12810" width="7.6328125" style="1230" bestFit="1" customWidth="1"/>
    <col min="12811" max="12811" width="70.36328125" style="1230" bestFit="1" customWidth="1"/>
    <col min="12812" max="13055" width="8.7265625" style="1230"/>
    <col min="13056" max="13056" width="6.1796875" style="1230" bestFit="1" customWidth="1"/>
    <col min="13057" max="13057" width="19.6328125" style="1230" bestFit="1" customWidth="1"/>
    <col min="13058" max="13058" width="5.08984375" style="1230" bestFit="1" customWidth="1"/>
    <col min="13059" max="13060" width="12.6328125" style="1230" bestFit="1" customWidth="1"/>
    <col min="13061" max="13061" width="13.453125" style="1230" customWidth="1"/>
    <col min="13062" max="13063" width="16.08984375" style="1230" bestFit="1" customWidth="1"/>
    <col min="13064" max="13064" width="8.6328125" style="1230" bestFit="1" customWidth="1"/>
    <col min="13065" max="13065" width="10.6328125" style="1230" bestFit="1" customWidth="1"/>
    <col min="13066" max="13066" width="7.6328125" style="1230" bestFit="1" customWidth="1"/>
    <col min="13067" max="13067" width="70.36328125" style="1230" bestFit="1" customWidth="1"/>
    <col min="13068" max="13311" width="8.7265625" style="1230"/>
    <col min="13312" max="13312" width="6.1796875" style="1230" bestFit="1" customWidth="1"/>
    <col min="13313" max="13313" width="19.6328125" style="1230" bestFit="1" customWidth="1"/>
    <col min="13314" max="13314" width="5.08984375" style="1230" bestFit="1" customWidth="1"/>
    <col min="13315" max="13316" width="12.6328125" style="1230" bestFit="1" customWidth="1"/>
    <col min="13317" max="13317" width="13.453125" style="1230" customWidth="1"/>
    <col min="13318" max="13319" width="16.08984375" style="1230" bestFit="1" customWidth="1"/>
    <col min="13320" max="13320" width="8.6328125" style="1230" bestFit="1" customWidth="1"/>
    <col min="13321" max="13321" width="10.6328125" style="1230" bestFit="1" customWidth="1"/>
    <col min="13322" max="13322" width="7.6328125" style="1230" bestFit="1" customWidth="1"/>
    <col min="13323" max="13323" width="70.36328125" style="1230" bestFit="1" customWidth="1"/>
    <col min="13324" max="13567" width="8.7265625" style="1230"/>
    <col min="13568" max="13568" width="6.1796875" style="1230" bestFit="1" customWidth="1"/>
    <col min="13569" max="13569" width="19.6328125" style="1230" bestFit="1" customWidth="1"/>
    <col min="13570" max="13570" width="5.08984375" style="1230" bestFit="1" customWidth="1"/>
    <col min="13571" max="13572" width="12.6328125" style="1230" bestFit="1" customWidth="1"/>
    <col min="13573" max="13573" width="13.453125" style="1230" customWidth="1"/>
    <col min="13574" max="13575" width="16.08984375" style="1230" bestFit="1" customWidth="1"/>
    <col min="13576" max="13576" width="8.6328125" style="1230" bestFit="1" customWidth="1"/>
    <col min="13577" max="13577" width="10.6328125" style="1230" bestFit="1" customWidth="1"/>
    <col min="13578" max="13578" width="7.6328125" style="1230" bestFit="1" customWidth="1"/>
    <col min="13579" max="13579" width="70.36328125" style="1230" bestFit="1" customWidth="1"/>
    <col min="13580" max="13823" width="8.7265625" style="1230"/>
    <col min="13824" max="13824" width="6.1796875" style="1230" bestFit="1" customWidth="1"/>
    <col min="13825" max="13825" width="19.6328125" style="1230" bestFit="1" customWidth="1"/>
    <col min="13826" max="13826" width="5.08984375" style="1230" bestFit="1" customWidth="1"/>
    <col min="13827" max="13828" width="12.6328125" style="1230" bestFit="1" customWidth="1"/>
    <col min="13829" max="13829" width="13.453125" style="1230" customWidth="1"/>
    <col min="13830" max="13831" width="16.08984375" style="1230" bestFit="1" customWidth="1"/>
    <col min="13832" max="13832" width="8.6328125" style="1230" bestFit="1" customWidth="1"/>
    <col min="13833" max="13833" width="10.6328125" style="1230" bestFit="1" customWidth="1"/>
    <col min="13834" max="13834" width="7.6328125" style="1230" bestFit="1" customWidth="1"/>
    <col min="13835" max="13835" width="70.36328125" style="1230" bestFit="1" customWidth="1"/>
    <col min="13836" max="14079" width="8.7265625" style="1230"/>
    <col min="14080" max="14080" width="6.1796875" style="1230" bestFit="1" customWidth="1"/>
    <col min="14081" max="14081" width="19.6328125" style="1230" bestFit="1" customWidth="1"/>
    <col min="14082" max="14082" width="5.08984375" style="1230" bestFit="1" customWidth="1"/>
    <col min="14083" max="14084" width="12.6328125" style="1230" bestFit="1" customWidth="1"/>
    <col min="14085" max="14085" width="13.453125" style="1230" customWidth="1"/>
    <col min="14086" max="14087" width="16.08984375" style="1230" bestFit="1" customWidth="1"/>
    <col min="14088" max="14088" width="8.6328125" style="1230" bestFit="1" customWidth="1"/>
    <col min="14089" max="14089" width="10.6328125" style="1230" bestFit="1" customWidth="1"/>
    <col min="14090" max="14090" width="7.6328125" style="1230" bestFit="1" customWidth="1"/>
    <col min="14091" max="14091" width="70.36328125" style="1230" bestFit="1" customWidth="1"/>
    <col min="14092" max="14335" width="8.7265625" style="1230"/>
    <col min="14336" max="14336" width="6.1796875" style="1230" bestFit="1" customWidth="1"/>
    <col min="14337" max="14337" width="19.6328125" style="1230" bestFit="1" customWidth="1"/>
    <col min="14338" max="14338" width="5.08984375" style="1230" bestFit="1" customWidth="1"/>
    <col min="14339" max="14340" width="12.6328125" style="1230" bestFit="1" customWidth="1"/>
    <col min="14341" max="14341" width="13.453125" style="1230" customWidth="1"/>
    <col min="14342" max="14343" width="16.08984375" style="1230" bestFit="1" customWidth="1"/>
    <col min="14344" max="14344" width="8.6328125" style="1230" bestFit="1" customWidth="1"/>
    <col min="14345" max="14345" width="10.6328125" style="1230" bestFit="1" customWidth="1"/>
    <col min="14346" max="14346" width="7.6328125" style="1230" bestFit="1" customWidth="1"/>
    <col min="14347" max="14347" width="70.36328125" style="1230" bestFit="1" customWidth="1"/>
    <col min="14348" max="14591" width="8.7265625" style="1230"/>
    <col min="14592" max="14592" width="6.1796875" style="1230" bestFit="1" customWidth="1"/>
    <col min="14593" max="14593" width="19.6328125" style="1230" bestFit="1" customWidth="1"/>
    <col min="14594" max="14594" width="5.08984375" style="1230" bestFit="1" customWidth="1"/>
    <col min="14595" max="14596" width="12.6328125" style="1230" bestFit="1" customWidth="1"/>
    <col min="14597" max="14597" width="13.453125" style="1230" customWidth="1"/>
    <col min="14598" max="14599" width="16.08984375" style="1230" bestFit="1" customWidth="1"/>
    <col min="14600" max="14600" width="8.6328125" style="1230" bestFit="1" customWidth="1"/>
    <col min="14601" max="14601" width="10.6328125" style="1230" bestFit="1" customWidth="1"/>
    <col min="14602" max="14602" width="7.6328125" style="1230" bestFit="1" customWidth="1"/>
    <col min="14603" max="14603" width="70.36328125" style="1230" bestFit="1" customWidth="1"/>
    <col min="14604" max="14847" width="8.7265625" style="1230"/>
    <col min="14848" max="14848" width="6.1796875" style="1230" bestFit="1" customWidth="1"/>
    <col min="14849" max="14849" width="19.6328125" style="1230" bestFit="1" customWidth="1"/>
    <col min="14850" max="14850" width="5.08984375" style="1230" bestFit="1" customWidth="1"/>
    <col min="14851" max="14852" width="12.6328125" style="1230" bestFit="1" customWidth="1"/>
    <col min="14853" max="14853" width="13.453125" style="1230" customWidth="1"/>
    <col min="14854" max="14855" width="16.08984375" style="1230" bestFit="1" customWidth="1"/>
    <col min="14856" max="14856" width="8.6328125" style="1230" bestFit="1" customWidth="1"/>
    <col min="14857" max="14857" width="10.6328125" style="1230" bestFit="1" customWidth="1"/>
    <col min="14858" max="14858" width="7.6328125" style="1230" bestFit="1" customWidth="1"/>
    <col min="14859" max="14859" width="70.36328125" style="1230" bestFit="1" customWidth="1"/>
    <col min="14860" max="15103" width="8.7265625" style="1230"/>
    <col min="15104" max="15104" width="6.1796875" style="1230" bestFit="1" customWidth="1"/>
    <col min="15105" max="15105" width="19.6328125" style="1230" bestFit="1" customWidth="1"/>
    <col min="15106" max="15106" width="5.08984375" style="1230" bestFit="1" customWidth="1"/>
    <col min="15107" max="15108" width="12.6328125" style="1230" bestFit="1" customWidth="1"/>
    <col min="15109" max="15109" width="13.453125" style="1230" customWidth="1"/>
    <col min="15110" max="15111" width="16.08984375" style="1230" bestFit="1" customWidth="1"/>
    <col min="15112" max="15112" width="8.6328125" style="1230" bestFit="1" customWidth="1"/>
    <col min="15113" max="15113" width="10.6328125" style="1230" bestFit="1" customWidth="1"/>
    <col min="15114" max="15114" width="7.6328125" style="1230" bestFit="1" customWidth="1"/>
    <col min="15115" max="15115" width="70.36328125" style="1230" bestFit="1" customWidth="1"/>
    <col min="15116" max="15359" width="8.7265625" style="1230"/>
    <col min="15360" max="15360" width="6.1796875" style="1230" bestFit="1" customWidth="1"/>
    <col min="15361" max="15361" width="19.6328125" style="1230" bestFit="1" customWidth="1"/>
    <col min="15362" max="15362" width="5.08984375" style="1230" bestFit="1" customWidth="1"/>
    <col min="15363" max="15364" width="12.6328125" style="1230" bestFit="1" customWidth="1"/>
    <col min="15365" max="15365" width="13.453125" style="1230" customWidth="1"/>
    <col min="15366" max="15367" width="16.08984375" style="1230" bestFit="1" customWidth="1"/>
    <col min="15368" max="15368" width="8.6328125" style="1230" bestFit="1" customWidth="1"/>
    <col min="15369" max="15369" width="10.6328125" style="1230" bestFit="1" customWidth="1"/>
    <col min="15370" max="15370" width="7.6328125" style="1230" bestFit="1" customWidth="1"/>
    <col min="15371" max="15371" width="70.36328125" style="1230" bestFit="1" customWidth="1"/>
    <col min="15372" max="15615" width="8.7265625" style="1230"/>
    <col min="15616" max="15616" width="6.1796875" style="1230" bestFit="1" customWidth="1"/>
    <col min="15617" max="15617" width="19.6328125" style="1230" bestFit="1" customWidth="1"/>
    <col min="15618" max="15618" width="5.08984375" style="1230" bestFit="1" customWidth="1"/>
    <col min="15619" max="15620" width="12.6328125" style="1230" bestFit="1" customWidth="1"/>
    <col min="15621" max="15621" width="13.453125" style="1230" customWidth="1"/>
    <col min="15622" max="15623" width="16.08984375" style="1230" bestFit="1" customWidth="1"/>
    <col min="15624" max="15624" width="8.6328125" style="1230" bestFit="1" customWidth="1"/>
    <col min="15625" max="15625" width="10.6328125" style="1230" bestFit="1" customWidth="1"/>
    <col min="15626" max="15626" width="7.6328125" style="1230" bestFit="1" customWidth="1"/>
    <col min="15627" max="15627" width="70.36328125" style="1230" bestFit="1" customWidth="1"/>
    <col min="15628" max="15871" width="8.7265625" style="1230"/>
    <col min="15872" max="15872" width="6.1796875" style="1230" bestFit="1" customWidth="1"/>
    <col min="15873" max="15873" width="19.6328125" style="1230" bestFit="1" customWidth="1"/>
    <col min="15874" max="15874" width="5.08984375" style="1230" bestFit="1" customWidth="1"/>
    <col min="15875" max="15876" width="12.6328125" style="1230" bestFit="1" customWidth="1"/>
    <col min="15877" max="15877" width="13.453125" style="1230" customWidth="1"/>
    <col min="15878" max="15879" width="16.08984375" style="1230" bestFit="1" customWidth="1"/>
    <col min="15880" max="15880" width="8.6328125" style="1230" bestFit="1" customWidth="1"/>
    <col min="15881" max="15881" width="10.6328125" style="1230" bestFit="1" customWidth="1"/>
    <col min="15882" max="15882" width="7.6328125" style="1230" bestFit="1" customWidth="1"/>
    <col min="15883" max="15883" width="70.36328125" style="1230" bestFit="1" customWidth="1"/>
    <col min="15884" max="16127" width="8.7265625" style="1230"/>
    <col min="16128" max="16128" width="6.1796875" style="1230" bestFit="1" customWidth="1"/>
    <col min="16129" max="16129" width="19.6328125" style="1230" bestFit="1" customWidth="1"/>
    <col min="16130" max="16130" width="5.08984375" style="1230" bestFit="1" customWidth="1"/>
    <col min="16131" max="16132" width="12.6328125" style="1230" bestFit="1" customWidth="1"/>
    <col min="16133" max="16133" width="13.453125" style="1230" customWidth="1"/>
    <col min="16134" max="16135" width="16.08984375" style="1230" bestFit="1" customWidth="1"/>
    <col min="16136" max="16136" width="8.6328125" style="1230" bestFit="1" customWidth="1"/>
    <col min="16137" max="16137" width="10.6328125" style="1230" bestFit="1" customWidth="1"/>
    <col min="16138" max="16138" width="7.6328125" style="1230" bestFit="1" customWidth="1"/>
    <col min="16139" max="16139" width="70.36328125" style="1230" bestFit="1" customWidth="1"/>
    <col min="16140" max="16384" width="8.7265625" style="1230"/>
  </cols>
  <sheetData>
    <row r="1" spans="1:15" ht="13">
      <c r="A1" s="1547" t="s">
        <v>3476</v>
      </c>
      <c r="B1" s="1547"/>
      <c r="C1" s="1547"/>
      <c r="D1" s="1547"/>
      <c r="E1" s="1547"/>
      <c r="F1" s="1547"/>
      <c r="G1" s="1547"/>
      <c r="H1" s="1547"/>
      <c r="I1" s="1547"/>
      <c r="J1" s="1547"/>
      <c r="K1" s="1547"/>
    </row>
    <row r="2" spans="1:15" ht="39">
      <c r="A2" s="1231" t="s">
        <v>2915</v>
      </c>
      <c r="B2" s="1231" t="s">
        <v>3308</v>
      </c>
      <c r="C2" s="1231" t="s">
        <v>2707</v>
      </c>
      <c r="D2" s="1232" t="s">
        <v>3477</v>
      </c>
      <c r="E2" s="1232" t="s">
        <v>3478</v>
      </c>
      <c r="F2" s="1232" t="s">
        <v>3479</v>
      </c>
      <c r="G2" s="1232" t="s">
        <v>3480</v>
      </c>
      <c r="H2" s="1232" t="s">
        <v>3481</v>
      </c>
      <c r="I2" s="1232" t="s">
        <v>3482</v>
      </c>
      <c r="J2" s="1232" t="s">
        <v>593</v>
      </c>
      <c r="K2" s="1231" t="s">
        <v>19</v>
      </c>
    </row>
    <row r="3" spans="1:15" ht="13">
      <c r="A3" s="1546" t="s">
        <v>1675</v>
      </c>
      <c r="B3" s="1233" t="s">
        <v>3483</v>
      </c>
      <c r="C3" s="1234" t="s">
        <v>1858</v>
      </c>
      <c r="D3" s="1235">
        <v>74</v>
      </c>
      <c r="E3" s="1235">
        <v>124</v>
      </c>
      <c r="F3" s="1236">
        <f>D3+E3</f>
        <v>198</v>
      </c>
      <c r="G3" s="1235">
        <v>80</v>
      </c>
      <c r="H3" s="1235">
        <f>10+103+3</f>
        <v>116</v>
      </c>
      <c r="I3" s="1236">
        <f>G3+H3</f>
        <v>196</v>
      </c>
      <c r="J3" s="1235">
        <f>F3-I3</f>
        <v>2</v>
      </c>
      <c r="K3" s="1237"/>
    </row>
    <row r="4" spans="1:15" ht="13">
      <c r="A4" s="1546"/>
      <c r="B4" s="1233" t="s">
        <v>3484</v>
      </c>
      <c r="C4" s="1234" t="s">
        <v>3485</v>
      </c>
      <c r="D4" s="1235">
        <v>8</v>
      </c>
      <c r="E4" s="1235">
        <v>4</v>
      </c>
      <c r="F4" s="1236">
        <f t="shared" ref="F4:F29" si="0">D4+E4</f>
        <v>12</v>
      </c>
      <c r="G4" s="1235">
        <v>8</v>
      </c>
      <c r="H4" s="1235">
        <v>4</v>
      </c>
      <c r="I4" s="1236">
        <f t="shared" ref="I4:I29" si="1">G4+H4</f>
        <v>12</v>
      </c>
      <c r="J4" s="1235">
        <f t="shared" ref="J4:J29" si="2">F4-I4</f>
        <v>0</v>
      </c>
      <c r="K4" s="1237"/>
    </row>
    <row r="5" spans="1:15" ht="13">
      <c r="A5" s="1546"/>
      <c r="B5" s="1233" t="s">
        <v>3486</v>
      </c>
      <c r="C5" s="1234" t="s">
        <v>3485</v>
      </c>
      <c r="D5" s="1235">
        <v>5</v>
      </c>
      <c r="E5" s="1235">
        <v>12</v>
      </c>
      <c r="F5" s="1236">
        <f t="shared" si="0"/>
        <v>17</v>
      </c>
      <c r="G5" s="1235">
        <v>5</v>
      </c>
      <c r="H5" s="1235">
        <v>10</v>
      </c>
      <c r="I5" s="1236">
        <f t="shared" si="1"/>
        <v>15</v>
      </c>
      <c r="J5" s="1235">
        <f t="shared" si="2"/>
        <v>2</v>
      </c>
      <c r="K5" s="1237"/>
    </row>
    <row r="6" spans="1:15" ht="13">
      <c r="A6" s="1546"/>
      <c r="B6" s="1233" t="s">
        <v>3487</v>
      </c>
      <c r="C6" s="1234" t="s">
        <v>3485</v>
      </c>
      <c r="D6" s="1235"/>
      <c r="E6" s="1235"/>
      <c r="F6" s="1236">
        <f t="shared" si="0"/>
        <v>0</v>
      </c>
      <c r="G6" s="1235"/>
      <c r="H6" s="1235">
        <v>0</v>
      </c>
      <c r="I6" s="1236">
        <f t="shared" si="1"/>
        <v>0</v>
      </c>
      <c r="J6" s="1235">
        <f t="shared" si="2"/>
        <v>0</v>
      </c>
      <c r="K6" s="1237"/>
    </row>
    <row r="7" spans="1:15" ht="13">
      <c r="A7" s="1546"/>
      <c r="B7" s="1233" t="s">
        <v>3487</v>
      </c>
      <c r="C7" s="1234" t="s">
        <v>3485</v>
      </c>
      <c r="D7" s="1235"/>
      <c r="E7" s="1235"/>
      <c r="F7" s="1236">
        <f t="shared" si="0"/>
        <v>0</v>
      </c>
      <c r="G7" s="1235"/>
      <c r="H7" s="1235">
        <v>0</v>
      </c>
      <c r="I7" s="1236">
        <f t="shared" si="1"/>
        <v>0</v>
      </c>
      <c r="J7" s="1235">
        <f t="shared" si="2"/>
        <v>0</v>
      </c>
      <c r="K7" s="1237"/>
    </row>
    <row r="8" spans="1:15" ht="13">
      <c r="A8" s="1546"/>
      <c r="B8" s="1233" t="s">
        <v>3488</v>
      </c>
      <c r="C8" s="1234" t="s">
        <v>3485</v>
      </c>
      <c r="D8" s="1235">
        <v>1</v>
      </c>
      <c r="E8" s="1235"/>
      <c r="F8" s="1236">
        <f t="shared" si="0"/>
        <v>1</v>
      </c>
      <c r="G8" s="1235">
        <v>1</v>
      </c>
      <c r="H8" s="1235">
        <v>0</v>
      </c>
      <c r="I8" s="1236">
        <f t="shared" si="1"/>
        <v>1</v>
      </c>
      <c r="J8" s="1235">
        <f t="shared" si="2"/>
        <v>0</v>
      </c>
      <c r="K8" s="1238"/>
      <c r="N8" s="1230" t="s">
        <v>1675</v>
      </c>
      <c r="O8" s="1230">
        <v>5</v>
      </c>
    </row>
    <row r="9" spans="1:15" ht="13">
      <c r="A9" s="1546" t="s">
        <v>2419</v>
      </c>
      <c r="B9" s="1233" t="s">
        <v>3483</v>
      </c>
      <c r="C9" s="1234" t="s">
        <v>1858</v>
      </c>
      <c r="D9" s="1235">
        <v>17</v>
      </c>
      <c r="E9" s="1235">
        <v>38</v>
      </c>
      <c r="F9" s="1236">
        <f t="shared" si="0"/>
        <v>55</v>
      </c>
      <c r="G9" s="1235">
        <v>20</v>
      </c>
      <c r="H9" s="1235">
        <v>33</v>
      </c>
      <c r="I9" s="1236">
        <f t="shared" si="1"/>
        <v>53</v>
      </c>
      <c r="J9" s="1235">
        <f t="shared" si="2"/>
        <v>2</v>
      </c>
      <c r="K9" s="1237"/>
      <c r="N9" s="1230" t="s">
        <v>3531</v>
      </c>
      <c r="O9" s="1230">
        <v>5</v>
      </c>
    </row>
    <row r="10" spans="1:15" ht="13">
      <c r="A10" s="1546"/>
      <c r="B10" s="1233" t="s">
        <v>3484</v>
      </c>
      <c r="C10" s="1234" t="s">
        <v>3485</v>
      </c>
      <c r="D10" s="1235"/>
      <c r="E10" s="1235">
        <v>4</v>
      </c>
      <c r="F10" s="1236">
        <f t="shared" si="0"/>
        <v>4</v>
      </c>
      <c r="G10" s="1235"/>
      <c r="H10" s="1235">
        <v>4</v>
      </c>
      <c r="I10" s="1236">
        <f t="shared" si="1"/>
        <v>4</v>
      </c>
      <c r="J10" s="1235">
        <f t="shared" si="2"/>
        <v>0</v>
      </c>
      <c r="K10" s="1237"/>
      <c r="N10" s="1230" t="s">
        <v>2420</v>
      </c>
      <c r="O10" s="1230">
        <v>2</v>
      </c>
    </row>
    <row r="11" spans="1:15" ht="13">
      <c r="A11" s="1546"/>
      <c r="B11" s="1233" t="s">
        <v>3486</v>
      </c>
      <c r="C11" s="1234" t="s">
        <v>3485</v>
      </c>
      <c r="D11" s="1235">
        <v>4</v>
      </c>
      <c r="E11" s="1235">
        <v>4</v>
      </c>
      <c r="F11" s="1236">
        <f t="shared" si="0"/>
        <v>8</v>
      </c>
      <c r="G11" s="1235">
        <v>4</v>
      </c>
      <c r="H11" s="1235">
        <v>4</v>
      </c>
      <c r="I11" s="1236">
        <f t="shared" si="1"/>
        <v>8</v>
      </c>
      <c r="J11" s="1235">
        <f t="shared" si="2"/>
        <v>0</v>
      </c>
      <c r="K11" s="1237"/>
      <c r="N11" s="1230" t="s">
        <v>2447</v>
      </c>
      <c r="O11" s="1230">
        <v>2</v>
      </c>
    </row>
    <row r="12" spans="1:15" ht="13">
      <c r="A12" s="1546"/>
      <c r="B12" s="1233" t="s">
        <v>3487</v>
      </c>
      <c r="C12" s="1234" t="s">
        <v>3485</v>
      </c>
      <c r="D12" s="1235">
        <v>1</v>
      </c>
      <c r="E12" s="1235"/>
      <c r="F12" s="1236">
        <f t="shared" si="0"/>
        <v>1</v>
      </c>
      <c r="G12" s="1235">
        <v>1</v>
      </c>
      <c r="H12" s="1235">
        <v>4</v>
      </c>
      <c r="I12" s="1236">
        <f t="shared" si="1"/>
        <v>5</v>
      </c>
      <c r="J12" s="1235">
        <f t="shared" si="2"/>
        <v>-4</v>
      </c>
      <c r="K12" s="1237" t="s">
        <v>3489</v>
      </c>
    </row>
    <row r="13" spans="1:15" ht="13">
      <c r="A13" s="1546" t="s">
        <v>2420</v>
      </c>
      <c r="B13" s="1233" t="s">
        <v>3483</v>
      </c>
      <c r="C13" s="1234" t="s">
        <v>1858</v>
      </c>
      <c r="D13" s="1235">
        <v>13</v>
      </c>
      <c r="E13" s="1235">
        <v>33</v>
      </c>
      <c r="F13" s="1236">
        <f t="shared" si="0"/>
        <v>46</v>
      </c>
      <c r="G13" s="1235">
        <v>20</v>
      </c>
      <c r="H13" s="1235">
        <v>24</v>
      </c>
      <c r="I13" s="1236">
        <f t="shared" si="1"/>
        <v>44</v>
      </c>
      <c r="J13" s="1235">
        <f t="shared" si="2"/>
        <v>2</v>
      </c>
      <c r="K13" s="1237"/>
    </row>
    <row r="14" spans="1:15" ht="13">
      <c r="A14" s="1546"/>
      <c r="B14" s="1233" t="s">
        <v>3484</v>
      </c>
      <c r="C14" s="1234" t="s">
        <v>3485</v>
      </c>
      <c r="D14" s="1235"/>
      <c r="E14" s="1235"/>
      <c r="F14" s="1236">
        <f t="shared" si="0"/>
        <v>0</v>
      </c>
      <c r="G14" s="1235"/>
      <c r="H14" s="1235">
        <v>0</v>
      </c>
      <c r="I14" s="1236">
        <f t="shared" si="1"/>
        <v>0</v>
      </c>
      <c r="J14" s="1235">
        <f t="shared" si="2"/>
        <v>0</v>
      </c>
      <c r="K14" s="1237"/>
    </row>
    <row r="15" spans="1:15" ht="13">
      <c r="A15" s="1546"/>
      <c r="B15" s="1233" t="s">
        <v>3486</v>
      </c>
      <c r="C15" s="1234" t="s">
        <v>3485</v>
      </c>
      <c r="D15" s="1235">
        <v>5</v>
      </c>
      <c r="E15" s="1235">
        <v>4</v>
      </c>
      <c r="F15" s="1236">
        <f t="shared" si="0"/>
        <v>9</v>
      </c>
      <c r="G15" s="1235">
        <v>5</v>
      </c>
      <c r="H15" s="1235">
        <v>4</v>
      </c>
      <c r="I15" s="1236">
        <f t="shared" si="1"/>
        <v>9</v>
      </c>
      <c r="J15" s="1235">
        <f t="shared" si="2"/>
        <v>0</v>
      </c>
      <c r="K15" s="1237"/>
    </row>
    <row r="16" spans="1:15" ht="13">
      <c r="A16" s="1546"/>
      <c r="B16" s="1233" t="s">
        <v>3487</v>
      </c>
      <c r="C16" s="1234" t="s">
        <v>3485</v>
      </c>
      <c r="D16" s="1235"/>
      <c r="E16" s="1235"/>
      <c r="F16" s="1236">
        <f t="shared" si="0"/>
        <v>0</v>
      </c>
      <c r="G16" s="1235"/>
      <c r="H16" s="1235">
        <v>0</v>
      </c>
      <c r="I16" s="1236">
        <f t="shared" si="1"/>
        <v>0</v>
      </c>
      <c r="J16" s="1235">
        <f t="shared" si="2"/>
        <v>0</v>
      </c>
      <c r="K16" s="1237"/>
    </row>
    <row r="17" spans="1:11" ht="13">
      <c r="A17" s="1546"/>
      <c r="B17" s="1233" t="s">
        <v>3488</v>
      </c>
      <c r="C17" s="1234" t="s">
        <v>3485</v>
      </c>
      <c r="D17" s="1235">
        <v>1</v>
      </c>
      <c r="E17" s="1235"/>
      <c r="F17" s="1236">
        <f t="shared" si="0"/>
        <v>1</v>
      </c>
      <c r="G17" s="1235">
        <v>1</v>
      </c>
      <c r="H17" s="1235">
        <v>0</v>
      </c>
      <c r="I17" s="1236">
        <f t="shared" si="1"/>
        <v>1</v>
      </c>
      <c r="J17" s="1235">
        <f t="shared" si="2"/>
        <v>0</v>
      </c>
      <c r="K17" s="1238"/>
    </row>
    <row r="18" spans="1:11" ht="13">
      <c r="A18" s="1546"/>
      <c r="B18" s="1233" t="s">
        <v>3490</v>
      </c>
      <c r="C18" s="1234" t="s">
        <v>3485</v>
      </c>
      <c r="D18" s="1235">
        <v>2</v>
      </c>
      <c r="E18" s="1235"/>
      <c r="F18" s="1236">
        <f t="shared" si="0"/>
        <v>2</v>
      </c>
      <c r="G18" s="1235">
        <v>2</v>
      </c>
      <c r="H18" s="1235">
        <v>0</v>
      </c>
      <c r="I18" s="1236">
        <f t="shared" si="1"/>
        <v>2</v>
      </c>
      <c r="J18" s="1235">
        <f t="shared" si="2"/>
        <v>0</v>
      </c>
      <c r="K18" s="1238"/>
    </row>
    <row r="19" spans="1:11" ht="13">
      <c r="A19" s="1548" t="s">
        <v>2447</v>
      </c>
      <c r="B19" s="1233" t="s">
        <v>3483</v>
      </c>
      <c r="C19" s="1234" t="s">
        <v>1858</v>
      </c>
      <c r="D19" s="1235">
        <v>10</v>
      </c>
      <c r="E19" s="1235">
        <v>20</v>
      </c>
      <c r="F19" s="1236">
        <f t="shared" si="0"/>
        <v>30</v>
      </c>
      <c r="G19" s="1235">
        <v>10</v>
      </c>
      <c r="H19" s="1235">
        <v>20</v>
      </c>
      <c r="I19" s="1236">
        <f t="shared" si="1"/>
        <v>30</v>
      </c>
      <c r="J19" s="1235">
        <f t="shared" si="2"/>
        <v>0</v>
      </c>
      <c r="K19" s="1237"/>
    </row>
    <row r="20" spans="1:11" ht="13">
      <c r="A20" s="1549"/>
      <c r="B20" s="1233" t="s">
        <v>3484</v>
      </c>
      <c r="C20" s="1234" t="s">
        <v>3485</v>
      </c>
      <c r="D20" s="1235"/>
      <c r="E20" s="1235">
        <v>4</v>
      </c>
      <c r="F20" s="1236">
        <f t="shared" si="0"/>
        <v>4</v>
      </c>
      <c r="G20" s="1235"/>
      <c r="H20" s="1235">
        <v>4</v>
      </c>
      <c r="I20" s="1236">
        <f t="shared" si="1"/>
        <v>4</v>
      </c>
      <c r="J20" s="1235">
        <f t="shared" si="2"/>
        <v>0</v>
      </c>
      <c r="K20" s="1237"/>
    </row>
    <row r="21" spans="1:11" ht="13">
      <c r="A21" s="1549"/>
      <c r="B21" s="1233" t="s">
        <v>3486</v>
      </c>
      <c r="C21" s="1234" t="s">
        <v>3485</v>
      </c>
      <c r="D21" s="1235">
        <v>4</v>
      </c>
      <c r="E21" s="1235">
        <v>4</v>
      </c>
      <c r="F21" s="1236">
        <f t="shared" si="0"/>
        <v>8</v>
      </c>
      <c r="G21" s="1235">
        <v>4</v>
      </c>
      <c r="H21" s="1235">
        <v>4</v>
      </c>
      <c r="I21" s="1236">
        <f t="shared" si="1"/>
        <v>8</v>
      </c>
      <c r="J21" s="1235">
        <f t="shared" si="2"/>
        <v>0</v>
      </c>
      <c r="K21" s="1237"/>
    </row>
    <row r="22" spans="1:11" ht="13">
      <c r="A22" s="1549"/>
      <c r="B22" s="1233" t="s">
        <v>3487</v>
      </c>
      <c r="C22" s="1234" t="s">
        <v>3485</v>
      </c>
      <c r="D22" s="1235">
        <v>4</v>
      </c>
      <c r="E22" s="1235"/>
      <c r="F22" s="1236">
        <f t="shared" si="0"/>
        <v>4</v>
      </c>
      <c r="G22" s="1235">
        <v>4</v>
      </c>
      <c r="H22" s="1235">
        <v>4</v>
      </c>
      <c r="I22" s="1236">
        <f t="shared" si="1"/>
        <v>8</v>
      </c>
      <c r="J22" s="1235">
        <f t="shared" si="2"/>
        <v>-4</v>
      </c>
      <c r="K22" s="1237" t="s">
        <v>3489</v>
      </c>
    </row>
    <row r="23" spans="1:11" ht="13">
      <c r="A23" s="1549"/>
      <c r="B23" s="1233" t="s">
        <v>3490</v>
      </c>
      <c r="C23" s="1234" t="s">
        <v>3485</v>
      </c>
      <c r="D23" s="1235"/>
      <c r="E23" s="1235"/>
      <c r="F23" s="1236">
        <f t="shared" si="0"/>
        <v>0</v>
      </c>
      <c r="G23" s="1235"/>
      <c r="H23" s="1235">
        <v>0</v>
      </c>
      <c r="I23" s="1236">
        <f t="shared" si="1"/>
        <v>0</v>
      </c>
      <c r="J23" s="1235">
        <f t="shared" si="2"/>
        <v>0</v>
      </c>
      <c r="K23" s="1237"/>
    </row>
    <row r="24" spans="1:11" ht="13">
      <c r="A24" s="1549"/>
      <c r="B24" s="1233" t="s">
        <v>3491</v>
      </c>
      <c r="C24" s="1234" t="s">
        <v>1858</v>
      </c>
      <c r="D24" s="1235">
        <v>9.25</v>
      </c>
      <c r="E24" s="1235">
        <v>22</v>
      </c>
      <c r="F24" s="1236">
        <f t="shared" si="0"/>
        <v>31.25</v>
      </c>
      <c r="G24" s="1235">
        <f>5+3</f>
        <v>8</v>
      </c>
      <c r="H24" s="1235">
        <v>22</v>
      </c>
      <c r="I24" s="1236">
        <f t="shared" si="1"/>
        <v>30</v>
      </c>
      <c r="J24" s="1235">
        <f t="shared" si="2"/>
        <v>1.25</v>
      </c>
      <c r="K24" s="1238"/>
    </row>
    <row r="25" spans="1:11" ht="13">
      <c r="A25" s="1549"/>
      <c r="B25" s="1233" t="s">
        <v>3486</v>
      </c>
      <c r="C25" s="1234" t="s">
        <v>3485</v>
      </c>
      <c r="D25" s="1235">
        <v>3</v>
      </c>
      <c r="E25" s="1235"/>
      <c r="F25" s="1236">
        <f t="shared" si="0"/>
        <v>3</v>
      </c>
      <c r="G25" s="1235">
        <v>3</v>
      </c>
      <c r="H25" s="1235">
        <v>0</v>
      </c>
      <c r="I25" s="1236">
        <f t="shared" si="1"/>
        <v>3</v>
      </c>
      <c r="J25" s="1235">
        <f t="shared" si="2"/>
        <v>0</v>
      </c>
      <c r="K25" s="1238"/>
    </row>
    <row r="26" spans="1:11" ht="13">
      <c r="A26" s="1549"/>
      <c r="B26" s="1233" t="s">
        <v>3487</v>
      </c>
      <c r="C26" s="1234" t="s">
        <v>3485</v>
      </c>
      <c r="D26" s="1235">
        <v>8</v>
      </c>
      <c r="E26" s="1235">
        <v>24</v>
      </c>
      <c r="F26" s="1236">
        <f t="shared" si="0"/>
        <v>32</v>
      </c>
      <c r="G26" s="1235">
        <v>4</v>
      </c>
      <c r="H26" s="1235">
        <f>20+8</f>
        <v>28</v>
      </c>
      <c r="I26" s="1236">
        <f t="shared" si="1"/>
        <v>32</v>
      </c>
      <c r="J26" s="1235">
        <f t="shared" si="2"/>
        <v>0</v>
      </c>
      <c r="K26" s="1238"/>
    </row>
    <row r="27" spans="1:11" ht="13">
      <c r="A27" s="1549"/>
      <c r="B27" s="1233" t="s">
        <v>3492</v>
      </c>
      <c r="C27" s="1234" t="s">
        <v>3485</v>
      </c>
      <c r="D27" s="1235">
        <v>4</v>
      </c>
      <c r="E27" s="1235"/>
      <c r="F27" s="1236">
        <f t="shared" si="0"/>
        <v>4</v>
      </c>
      <c r="G27" s="1235">
        <v>4</v>
      </c>
      <c r="H27" s="1235">
        <v>0</v>
      </c>
      <c r="I27" s="1236">
        <f t="shared" si="1"/>
        <v>4</v>
      </c>
      <c r="J27" s="1235">
        <f t="shared" si="2"/>
        <v>0</v>
      </c>
      <c r="K27" s="1238"/>
    </row>
    <row r="28" spans="1:11" ht="13">
      <c r="A28" s="1549"/>
      <c r="B28" s="1233" t="s">
        <v>3490</v>
      </c>
      <c r="C28" s="1234" t="s">
        <v>3485</v>
      </c>
      <c r="D28" s="1235">
        <v>2</v>
      </c>
      <c r="E28" s="1235"/>
      <c r="F28" s="1236">
        <f t="shared" si="0"/>
        <v>2</v>
      </c>
      <c r="G28" s="1235">
        <v>2</v>
      </c>
      <c r="H28" s="1235">
        <v>0</v>
      </c>
      <c r="I28" s="1236">
        <f t="shared" si="1"/>
        <v>2</v>
      </c>
      <c r="J28" s="1235">
        <f t="shared" si="2"/>
        <v>0</v>
      </c>
      <c r="K28" s="1238"/>
    </row>
    <row r="29" spans="1:11" ht="13">
      <c r="A29" s="1550"/>
      <c r="B29" s="1233" t="s">
        <v>3493</v>
      </c>
      <c r="C29" s="1234" t="s">
        <v>3485</v>
      </c>
      <c r="D29" s="1235">
        <v>2</v>
      </c>
      <c r="E29" s="1235"/>
      <c r="F29" s="1236">
        <f t="shared" si="0"/>
        <v>2</v>
      </c>
      <c r="G29" s="1235">
        <v>2</v>
      </c>
      <c r="H29" s="1235">
        <v>0</v>
      </c>
      <c r="I29" s="1236">
        <f t="shared" si="1"/>
        <v>2</v>
      </c>
      <c r="J29" s="1235">
        <f t="shared" si="2"/>
        <v>0</v>
      </c>
      <c r="K29" s="1238"/>
    </row>
    <row r="30" spans="1:11" ht="13">
      <c r="A30" s="1546" t="s">
        <v>994</v>
      </c>
      <c r="B30" s="1546"/>
      <c r="C30" s="1233"/>
      <c r="D30" s="1233">
        <f t="shared" ref="D30:J30" si="3">D3+D9+D13+D19+D24+((D4)/4)+(D21/4)+(D25/4)+(D20/4)+(D10/4)</f>
        <v>127</v>
      </c>
      <c r="E30" s="1233">
        <f t="shared" si="3"/>
        <v>241</v>
      </c>
      <c r="F30" s="1229">
        <f t="shared" si="3"/>
        <v>368</v>
      </c>
      <c r="G30" s="1233">
        <f t="shared" si="3"/>
        <v>141.75</v>
      </c>
      <c r="H30" s="1233">
        <f t="shared" si="3"/>
        <v>219</v>
      </c>
      <c r="I30" s="1229">
        <f t="shared" si="3"/>
        <v>360.75</v>
      </c>
      <c r="J30" s="1233">
        <f t="shared" si="3"/>
        <v>7.25</v>
      </c>
      <c r="K30" s="123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30" customWidth="1"/>
    <col min="2" max="2" width="16.54296875" style="1230" bestFit="1" customWidth="1"/>
    <col min="3" max="3" width="14.36328125" style="1230" bestFit="1" customWidth="1"/>
    <col min="4" max="5" width="14.36328125" style="1230" customWidth="1"/>
    <col min="6" max="6" width="15" style="1230" customWidth="1"/>
    <col min="7" max="7" width="13.81640625" style="1230" customWidth="1"/>
    <col min="8" max="8" width="11.08984375" style="1230" customWidth="1"/>
    <col min="9" max="9" width="16.26953125" style="1230" customWidth="1"/>
    <col min="10" max="10" width="8.08984375" style="1230" customWidth="1"/>
    <col min="11" max="11" width="30.26953125" style="1230" bestFit="1" customWidth="1"/>
    <col min="12" max="256" width="8.7265625" style="1230"/>
    <col min="257" max="257" width="8.36328125" style="1230" customWidth="1"/>
    <col min="258" max="258" width="16.54296875" style="1230" bestFit="1" customWidth="1"/>
    <col min="259" max="259" width="14.36328125" style="1230" bestFit="1" customWidth="1"/>
    <col min="260" max="261" width="14.36328125" style="1230" customWidth="1"/>
    <col min="262" max="262" width="15" style="1230" customWidth="1"/>
    <col min="263" max="263" width="13.81640625" style="1230" customWidth="1"/>
    <col min="264" max="264" width="11.08984375" style="1230" customWidth="1"/>
    <col min="265" max="265" width="16.26953125" style="1230" customWidth="1"/>
    <col min="266" max="266" width="8.08984375" style="1230" customWidth="1"/>
    <col min="267" max="267" width="30.26953125" style="1230" bestFit="1" customWidth="1"/>
    <col min="268" max="512" width="8.7265625" style="1230"/>
    <col min="513" max="513" width="8.36328125" style="1230" customWidth="1"/>
    <col min="514" max="514" width="16.54296875" style="1230" bestFit="1" customWidth="1"/>
    <col min="515" max="515" width="14.36328125" style="1230" bestFit="1" customWidth="1"/>
    <col min="516" max="517" width="14.36328125" style="1230" customWidth="1"/>
    <col min="518" max="518" width="15" style="1230" customWidth="1"/>
    <col min="519" max="519" width="13.81640625" style="1230" customWidth="1"/>
    <col min="520" max="520" width="11.08984375" style="1230" customWidth="1"/>
    <col min="521" max="521" width="16.26953125" style="1230" customWidth="1"/>
    <col min="522" max="522" width="8.08984375" style="1230" customWidth="1"/>
    <col min="523" max="523" width="30.26953125" style="1230" bestFit="1" customWidth="1"/>
    <col min="524" max="768" width="8.7265625" style="1230"/>
    <col min="769" max="769" width="8.36328125" style="1230" customWidth="1"/>
    <col min="770" max="770" width="16.54296875" style="1230" bestFit="1" customWidth="1"/>
    <col min="771" max="771" width="14.36328125" style="1230" bestFit="1" customWidth="1"/>
    <col min="772" max="773" width="14.36328125" style="1230" customWidth="1"/>
    <col min="774" max="774" width="15" style="1230" customWidth="1"/>
    <col min="775" max="775" width="13.81640625" style="1230" customWidth="1"/>
    <col min="776" max="776" width="11.08984375" style="1230" customWidth="1"/>
    <col min="777" max="777" width="16.26953125" style="1230" customWidth="1"/>
    <col min="778" max="778" width="8.08984375" style="1230" customWidth="1"/>
    <col min="779" max="779" width="30.26953125" style="1230" bestFit="1" customWidth="1"/>
    <col min="780" max="1024" width="8.7265625" style="1230"/>
    <col min="1025" max="1025" width="8.36328125" style="1230" customWidth="1"/>
    <col min="1026" max="1026" width="16.54296875" style="1230" bestFit="1" customWidth="1"/>
    <col min="1027" max="1027" width="14.36328125" style="1230" bestFit="1" customWidth="1"/>
    <col min="1028" max="1029" width="14.36328125" style="1230" customWidth="1"/>
    <col min="1030" max="1030" width="15" style="1230" customWidth="1"/>
    <col min="1031" max="1031" width="13.81640625" style="1230" customWidth="1"/>
    <col min="1032" max="1032" width="11.08984375" style="1230" customWidth="1"/>
    <col min="1033" max="1033" width="16.26953125" style="1230" customWidth="1"/>
    <col min="1034" max="1034" width="8.08984375" style="1230" customWidth="1"/>
    <col min="1035" max="1035" width="30.26953125" style="1230" bestFit="1" customWidth="1"/>
    <col min="1036" max="1280" width="8.7265625" style="1230"/>
    <col min="1281" max="1281" width="8.36328125" style="1230" customWidth="1"/>
    <col min="1282" max="1282" width="16.54296875" style="1230" bestFit="1" customWidth="1"/>
    <col min="1283" max="1283" width="14.36328125" style="1230" bestFit="1" customWidth="1"/>
    <col min="1284" max="1285" width="14.36328125" style="1230" customWidth="1"/>
    <col min="1286" max="1286" width="15" style="1230" customWidth="1"/>
    <col min="1287" max="1287" width="13.81640625" style="1230" customWidth="1"/>
    <col min="1288" max="1288" width="11.08984375" style="1230" customWidth="1"/>
    <col min="1289" max="1289" width="16.26953125" style="1230" customWidth="1"/>
    <col min="1290" max="1290" width="8.08984375" style="1230" customWidth="1"/>
    <col min="1291" max="1291" width="30.26953125" style="1230" bestFit="1" customWidth="1"/>
    <col min="1292" max="1536" width="8.7265625" style="1230"/>
    <col min="1537" max="1537" width="8.36328125" style="1230" customWidth="1"/>
    <col min="1538" max="1538" width="16.54296875" style="1230" bestFit="1" customWidth="1"/>
    <col min="1539" max="1539" width="14.36328125" style="1230" bestFit="1" customWidth="1"/>
    <col min="1540" max="1541" width="14.36328125" style="1230" customWidth="1"/>
    <col min="1542" max="1542" width="15" style="1230" customWidth="1"/>
    <col min="1543" max="1543" width="13.81640625" style="1230" customWidth="1"/>
    <col min="1544" max="1544" width="11.08984375" style="1230" customWidth="1"/>
    <col min="1545" max="1545" width="16.26953125" style="1230" customWidth="1"/>
    <col min="1546" max="1546" width="8.08984375" style="1230" customWidth="1"/>
    <col min="1547" max="1547" width="30.26953125" style="1230" bestFit="1" customWidth="1"/>
    <col min="1548" max="1792" width="8.7265625" style="1230"/>
    <col min="1793" max="1793" width="8.36328125" style="1230" customWidth="1"/>
    <col min="1794" max="1794" width="16.54296875" style="1230" bestFit="1" customWidth="1"/>
    <col min="1795" max="1795" width="14.36328125" style="1230" bestFit="1" customWidth="1"/>
    <col min="1796" max="1797" width="14.36328125" style="1230" customWidth="1"/>
    <col min="1798" max="1798" width="15" style="1230" customWidth="1"/>
    <col min="1799" max="1799" width="13.81640625" style="1230" customWidth="1"/>
    <col min="1800" max="1800" width="11.08984375" style="1230" customWidth="1"/>
    <col min="1801" max="1801" width="16.26953125" style="1230" customWidth="1"/>
    <col min="1802" max="1802" width="8.08984375" style="1230" customWidth="1"/>
    <col min="1803" max="1803" width="30.26953125" style="1230" bestFit="1" customWidth="1"/>
    <col min="1804" max="2048" width="8.7265625" style="1230"/>
    <col min="2049" max="2049" width="8.36328125" style="1230" customWidth="1"/>
    <col min="2050" max="2050" width="16.54296875" style="1230" bestFit="1" customWidth="1"/>
    <col min="2051" max="2051" width="14.36328125" style="1230" bestFit="1" customWidth="1"/>
    <col min="2052" max="2053" width="14.36328125" style="1230" customWidth="1"/>
    <col min="2054" max="2054" width="15" style="1230" customWidth="1"/>
    <col min="2055" max="2055" width="13.81640625" style="1230" customWidth="1"/>
    <col min="2056" max="2056" width="11.08984375" style="1230" customWidth="1"/>
    <col min="2057" max="2057" width="16.26953125" style="1230" customWidth="1"/>
    <col min="2058" max="2058" width="8.08984375" style="1230" customWidth="1"/>
    <col min="2059" max="2059" width="30.26953125" style="1230" bestFit="1" customWidth="1"/>
    <col min="2060" max="2304" width="8.7265625" style="1230"/>
    <col min="2305" max="2305" width="8.36328125" style="1230" customWidth="1"/>
    <col min="2306" max="2306" width="16.54296875" style="1230" bestFit="1" customWidth="1"/>
    <col min="2307" max="2307" width="14.36328125" style="1230" bestFit="1" customWidth="1"/>
    <col min="2308" max="2309" width="14.36328125" style="1230" customWidth="1"/>
    <col min="2310" max="2310" width="15" style="1230" customWidth="1"/>
    <col min="2311" max="2311" width="13.81640625" style="1230" customWidth="1"/>
    <col min="2312" max="2312" width="11.08984375" style="1230" customWidth="1"/>
    <col min="2313" max="2313" width="16.26953125" style="1230" customWidth="1"/>
    <col min="2314" max="2314" width="8.08984375" style="1230" customWidth="1"/>
    <col min="2315" max="2315" width="30.26953125" style="1230" bestFit="1" customWidth="1"/>
    <col min="2316" max="2560" width="8.7265625" style="1230"/>
    <col min="2561" max="2561" width="8.36328125" style="1230" customWidth="1"/>
    <col min="2562" max="2562" width="16.54296875" style="1230" bestFit="1" customWidth="1"/>
    <col min="2563" max="2563" width="14.36328125" style="1230" bestFit="1" customWidth="1"/>
    <col min="2564" max="2565" width="14.36328125" style="1230" customWidth="1"/>
    <col min="2566" max="2566" width="15" style="1230" customWidth="1"/>
    <col min="2567" max="2567" width="13.81640625" style="1230" customWidth="1"/>
    <col min="2568" max="2568" width="11.08984375" style="1230" customWidth="1"/>
    <col min="2569" max="2569" width="16.26953125" style="1230" customWidth="1"/>
    <col min="2570" max="2570" width="8.08984375" style="1230" customWidth="1"/>
    <col min="2571" max="2571" width="30.26953125" style="1230" bestFit="1" customWidth="1"/>
    <col min="2572" max="2816" width="8.7265625" style="1230"/>
    <col min="2817" max="2817" width="8.36328125" style="1230" customWidth="1"/>
    <col min="2818" max="2818" width="16.54296875" style="1230" bestFit="1" customWidth="1"/>
    <col min="2819" max="2819" width="14.36328125" style="1230" bestFit="1" customWidth="1"/>
    <col min="2820" max="2821" width="14.36328125" style="1230" customWidth="1"/>
    <col min="2822" max="2822" width="15" style="1230" customWidth="1"/>
    <col min="2823" max="2823" width="13.81640625" style="1230" customWidth="1"/>
    <col min="2824" max="2824" width="11.08984375" style="1230" customWidth="1"/>
    <col min="2825" max="2825" width="16.26953125" style="1230" customWidth="1"/>
    <col min="2826" max="2826" width="8.08984375" style="1230" customWidth="1"/>
    <col min="2827" max="2827" width="30.26953125" style="1230" bestFit="1" customWidth="1"/>
    <col min="2828" max="3072" width="8.7265625" style="1230"/>
    <col min="3073" max="3073" width="8.36328125" style="1230" customWidth="1"/>
    <col min="3074" max="3074" width="16.54296875" style="1230" bestFit="1" customWidth="1"/>
    <col min="3075" max="3075" width="14.36328125" style="1230" bestFit="1" customWidth="1"/>
    <col min="3076" max="3077" width="14.36328125" style="1230" customWidth="1"/>
    <col min="3078" max="3078" width="15" style="1230" customWidth="1"/>
    <col min="3079" max="3079" width="13.81640625" style="1230" customWidth="1"/>
    <col min="3080" max="3080" width="11.08984375" style="1230" customWidth="1"/>
    <col min="3081" max="3081" width="16.26953125" style="1230" customWidth="1"/>
    <col min="3082" max="3082" width="8.08984375" style="1230" customWidth="1"/>
    <col min="3083" max="3083" width="30.26953125" style="1230" bestFit="1" customWidth="1"/>
    <col min="3084" max="3328" width="8.7265625" style="1230"/>
    <col min="3329" max="3329" width="8.36328125" style="1230" customWidth="1"/>
    <col min="3330" max="3330" width="16.54296875" style="1230" bestFit="1" customWidth="1"/>
    <col min="3331" max="3331" width="14.36328125" style="1230" bestFit="1" customWidth="1"/>
    <col min="3332" max="3333" width="14.36328125" style="1230" customWidth="1"/>
    <col min="3334" max="3334" width="15" style="1230" customWidth="1"/>
    <col min="3335" max="3335" width="13.81640625" style="1230" customWidth="1"/>
    <col min="3336" max="3336" width="11.08984375" style="1230" customWidth="1"/>
    <col min="3337" max="3337" width="16.26953125" style="1230" customWidth="1"/>
    <col min="3338" max="3338" width="8.08984375" style="1230" customWidth="1"/>
    <col min="3339" max="3339" width="30.26953125" style="1230" bestFit="1" customWidth="1"/>
    <col min="3340" max="3584" width="8.7265625" style="1230"/>
    <col min="3585" max="3585" width="8.36328125" style="1230" customWidth="1"/>
    <col min="3586" max="3586" width="16.54296875" style="1230" bestFit="1" customWidth="1"/>
    <col min="3587" max="3587" width="14.36328125" style="1230" bestFit="1" customWidth="1"/>
    <col min="3588" max="3589" width="14.36328125" style="1230" customWidth="1"/>
    <col min="3590" max="3590" width="15" style="1230" customWidth="1"/>
    <col min="3591" max="3591" width="13.81640625" style="1230" customWidth="1"/>
    <col min="3592" max="3592" width="11.08984375" style="1230" customWidth="1"/>
    <col min="3593" max="3593" width="16.26953125" style="1230" customWidth="1"/>
    <col min="3594" max="3594" width="8.08984375" style="1230" customWidth="1"/>
    <col min="3595" max="3595" width="30.26953125" style="1230" bestFit="1" customWidth="1"/>
    <col min="3596" max="3840" width="8.7265625" style="1230"/>
    <col min="3841" max="3841" width="8.36328125" style="1230" customWidth="1"/>
    <col min="3842" max="3842" width="16.54296875" style="1230" bestFit="1" customWidth="1"/>
    <col min="3843" max="3843" width="14.36328125" style="1230" bestFit="1" customWidth="1"/>
    <col min="3844" max="3845" width="14.36328125" style="1230" customWidth="1"/>
    <col min="3846" max="3846" width="15" style="1230" customWidth="1"/>
    <col min="3847" max="3847" width="13.81640625" style="1230" customWidth="1"/>
    <col min="3848" max="3848" width="11.08984375" style="1230" customWidth="1"/>
    <col min="3849" max="3849" width="16.26953125" style="1230" customWidth="1"/>
    <col min="3850" max="3850" width="8.08984375" style="1230" customWidth="1"/>
    <col min="3851" max="3851" width="30.26953125" style="1230" bestFit="1" customWidth="1"/>
    <col min="3852" max="4096" width="8.7265625" style="1230"/>
    <col min="4097" max="4097" width="8.36328125" style="1230" customWidth="1"/>
    <col min="4098" max="4098" width="16.54296875" style="1230" bestFit="1" customWidth="1"/>
    <col min="4099" max="4099" width="14.36328125" style="1230" bestFit="1" customWidth="1"/>
    <col min="4100" max="4101" width="14.36328125" style="1230" customWidth="1"/>
    <col min="4102" max="4102" width="15" style="1230" customWidth="1"/>
    <col min="4103" max="4103" width="13.81640625" style="1230" customWidth="1"/>
    <col min="4104" max="4104" width="11.08984375" style="1230" customWidth="1"/>
    <col min="4105" max="4105" width="16.26953125" style="1230" customWidth="1"/>
    <col min="4106" max="4106" width="8.08984375" style="1230" customWidth="1"/>
    <col min="4107" max="4107" width="30.26953125" style="1230" bestFit="1" customWidth="1"/>
    <col min="4108" max="4352" width="8.7265625" style="1230"/>
    <col min="4353" max="4353" width="8.36328125" style="1230" customWidth="1"/>
    <col min="4354" max="4354" width="16.54296875" style="1230" bestFit="1" customWidth="1"/>
    <col min="4355" max="4355" width="14.36328125" style="1230" bestFit="1" customWidth="1"/>
    <col min="4356" max="4357" width="14.36328125" style="1230" customWidth="1"/>
    <col min="4358" max="4358" width="15" style="1230" customWidth="1"/>
    <col min="4359" max="4359" width="13.81640625" style="1230" customWidth="1"/>
    <col min="4360" max="4360" width="11.08984375" style="1230" customWidth="1"/>
    <col min="4361" max="4361" width="16.26953125" style="1230" customWidth="1"/>
    <col min="4362" max="4362" width="8.08984375" style="1230" customWidth="1"/>
    <col min="4363" max="4363" width="30.26953125" style="1230" bestFit="1" customWidth="1"/>
    <col min="4364" max="4608" width="8.7265625" style="1230"/>
    <col min="4609" max="4609" width="8.36328125" style="1230" customWidth="1"/>
    <col min="4610" max="4610" width="16.54296875" style="1230" bestFit="1" customWidth="1"/>
    <col min="4611" max="4611" width="14.36328125" style="1230" bestFit="1" customWidth="1"/>
    <col min="4612" max="4613" width="14.36328125" style="1230" customWidth="1"/>
    <col min="4614" max="4614" width="15" style="1230" customWidth="1"/>
    <col min="4615" max="4615" width="13.81640625" style="1230" customWidth="1"/>
    <col min="4616" max="4616" width="11.08984375" style="1230" customWidth="1"/>
    <col min="4617" max="4617" width="16.26953125" style="1230" customWidth="1"/>
    <col min="4618" max="4618" width="8.08984375" style="1230" customWidth="1"/>
    <col min="4619" max="4619" width="30.26953125" style="1230" bestFit="1" customWidth="1"/>
    <col min="4620" max="4864" width="8.7265625" style="1230"/>
    <col min="4865" max="4865" width="8.36328125" style="1230" customWidth="1"/>
    <col min="4866" max="4866" width="16.54296875" style="1230" bestFit="1" customWidth="1"/>
    <col min="4867" max="4867" width="14.36328125" style="1230" bestFit="1" customWidth="1"/>
    <col min="4868" max="4869" width="14.36328125" style="1230" customWidth="1"/>
    <col min="4870" max="4870" width="15" style="1230" customWidth="1"/>
    <col min="4871" max="4871" width="13.81640625" style="1230" customWidth="1"/>
    <col min="4872" max="4872" width="11.08984375" style="1230" customWidth="1"/>
    <col min="4873" max="4873" width="16.26953125" style="1230" customWidth="1"/>
    <col min="4874" max="4874" width="8.08984375" style="1230" customWidth="1"/>
    <col min="4875" max="4875" width="30.26953125" style="1230" bestFit="1" customWidth="1"/>
    <col min="4876" max="5120" width="8.7265625" style="1230"/>
    <col min="5121" max="5121" width="8.36328125" style="1230" customWidth="1"/>
    <col min="5122" max="5122" width="16.54296875" style="1230" bestFit="1" customWidth="1"/>
    <col min="5123" max="5123" width="14.36328125" style="1230" bestFit="1" customWidth="1"/>
    <col min="5124" max="5125" width="14.36328125" style="1230" customWidth="1"/>
    <col min="5126" max="5126" width="15" style="1230" customWidth="1"/>
    <col min="5127" max="5127" width="13.81640625" style="1230" customWidth="1"/>
    <col min="5128" max="5128" width="11.08984375" style="1230" customWidth="1"/>
    <col min="5129" max="5129" width="16.26953125" style="1230" customWidth="1"/>
    <col min="5130" max="5130" width="8.08984375" style="1230" customWidth="1"/>
    <col min="5131" max="5131" width="30.26953125" style="1230" bestFit="1" customWidth="1"/>
    <col min="5132" max="5376" width="8.7265625" style="1230"/>
    <col min="5377" max="5377" width="8.36328125" style="1230" customWidth="1"/>
    <col min="5378" max="5378" width="16.54296875" style="1230" bestFit="1" customWidth="1"/>
    <col min="5379" max="5379" width="14.36328125" style="1230" bestFit="1" customWidth="1"/>
    <col min="5380" max="5381" width="14.36328125" style="1230" customWidth="1"/>
    <col min="5382" max="5382" width="15" style="1230" customWidth="1"/>
    <col min="5383" max="5383" width="13.81640625" style="1230" customWidth="1"/>
    <col min="5384" max="5384" width="11.08984375" style="1230" customWidth="1"/>
    <col min="5385" max="5385" width="16.26953125" style="1230" customWidth="1"/>
    <col min="5386" max="5386" width="8.08984375" style="1230" customWidth="1"/>
    <col min="5387" max="5387" width="30.26953125" style="1230" bestFit="1" customWidth="1"/>
    <col min="5388" max="5632" width="8.7265625" style="1230"/>
    <col min="5633" max="5633" width="8.36328125" style="1230" customWidth="1"/>
    <col min="5634" max="5634" width="16.54296875" style="1230" bestFit="1" customWidth="1"/>
    <col min="5635" max="5635" width="14.36328125" style="1230" bestFit="1" customWidth="1"/>
    <col min="5636" max="5637" width="14.36328125" style="1230" customWidth="1"/>
    <col min="5638" max="5638" width="15" style="1230" customWidth="1"/>
    <col min="5639" max="5639" width="13.81640625" style="1230" customWidth="1"/>
    <col min="5640" max="5640" width="11.08984375" style="1230" customWidth="1"/>
    <col min="5641" max="5641" width="16.26953125" style="1230" customWidth="1"/>
    <col min="5642" max="5642" width="8.08984375" style="1230" customWidth="1"/>
    <col min="5643" max="5643" width="30.26953125" style="1230" bestFit="1" customWidth="1"/>
    <col min="5644" max="5888" width="8.7265625" style="1230"/>
    <col min="5889" max="5889" width="8.36328125" style="1230" customWidth="1"/>
    <col min="5890" max="5890" width="16.54296875" style="1230" bestFit="1" customWidth="1"/>
    <col min="5891" max="5891" width="14.36328125" style="1230" bestFit="1" customWidth="1"/>
    <col min="5892" max="5893" width="14.36328125" style="1230" customWidth="1"/>
    <col min="5894" max="5894" width="15" style="1230" customWidth="1"/>
    <col min="5895" max="5895" width="13.81640625" style="1230" customWidth="1"/>
    <col min="5896" max="5896" width="11.08984375" style="1230" customWidth="1"/>
    <col min="5897" max="5897" width="16.26953125" style="1230" customWidth="1"/>
    <col min="5898" max="5898" width="8.08984375" style="1230" customWidth="1"/>
    <col min="5899" max="5899" width="30.26953125" style="1230" bestFit="1" customWidth="1"/>
    <col min="5900" max="6144" width="8.7265625" style="1230"/>
    <col min="6145" max="6145" width="8.36328125" style="1230" customWidth="1"/>
    <col min="6146" max="6146" width="16.54296875" style="1230" bestFit="1" customWidth="1"/>
    <col min="6147" max="6147" width="14.36328125" style="1230" bestFit="1" customWidth="1"/>
    <col min="6148" max="6149" width="14.36328125" style="1230" customWidth="1"/>
    <col min="6150" max="6150" width="15" style="1230" customWidth="1"/>
    <col min="6151" max="6151" width="13.81640625" style="1230" customWidth="1"/>
    <col min="6152" max="6152" width="11.08984375" style="1230" customWidth="1"/>
    <col min="6153" max="6153" width="16.26953125" style="1230" customWidth="1"/>
    <col min="6154" max="6154" width="8.08984375" style="1230" customWidth="1"/>
    <col min="6155" max="6155" width="30.26953125" style="1230" bestFit="1" customWidth="1"/>
    <col min="6156" max="6400" width="8.7265625" style="1230"/>
    <col min="6401" max="6401" width="8.36328125" style="1230" customWidth="1"/>
    <col min="6402" max="6402" width="16.54296875" style="1230" bestFit="1" customWidth="1"/>
    <col min="6403" max="6403" width="14.36328125" style="1230" bestFit="1" customWidth="1"/>
    <col min="6404" max="6405" width="14.36328125" style="1230" customWidth="1"/>
    <col min="6406" max="6406" width="15" style="1230" customWidth="1"/>
    <col min="6407" max="6407" width="13.81640625" style="1230" customWidth="1"/>
    <col min="6408" max="6408" width="11.08984375" style="1230" customWidth="1"/>
    <col min="6409" max="6409" width="16.26953125" style="1230" customWidth="1"/>
    <col min="6410" max="6410" width="8.08984375" style="1230" customWidth="1"/>
    <col min="6411" max="6411" width="30.26953125" style="1230" bestFit="1" customWidth="1"/>
    <col min="6412" max="6656" width="8.7265625" style="1230"/>
    <col min="6657" max="6657" width="8.36328125" style="1230" customWidth="1"/>
    <col min="6658" max="6658" width="16.54296875" style="1230" bestFit="1" customWidth="1"/>
    <col min="6659" max="6659" width="14.36328125" style="1230" bestFit="1" customWidth="1"/>
    <col min="6660" max="6661" width="14.36328125" style="1230" customWidth="1"/>
    <col min="6662" max="6662" width="15" style="1230" customWidth="1"/>
    <col min="6663" max="6663" width="13.81640625" style="1230" customWidth="1"/>
    <col min="6664" max="6664" width="11.08984375" style="1230" customWidth="1"/>
    <col min="6665" max="6665" width="16.26953125" style="1230" customWidth="1"/>
    <col min="6666" max="6666" width="8.08984375" style="1230" customWidth="1"/>
    <col min="6667" max="6667" width="30.26953125" style="1230" bestFit="1" customWidth="1"/>
    <col min="6668" max="6912" width="8.7265625" style="1230"/>
    <col min="6913" max="6913" width="8.36328125" style="1230" customWidth="1"/>
    <col min="6914" max="6914" width="16.54296875" style="1230" bestFit="1" customWidth="1"/>
    <col min="6915" max="6915" width="14.36328125" style="1230" bestFit="1" customWidth="1"/>
    <col min="6916" max="6917" width="14.36328125" style="1230" customWidth="1"/>
    <col min="6918" max="6918" width="15" style="1230" customWidth="1"/>
    <col min="6919" max="6919" width="13.81640625" style="1230" customWidth="1"/>
    <col min="6920" max="6920" width="11.08984375" style="1230" customWidth="1"/>
    <col min="6921" max="6921" width="16.26953125" style="1230" customWidth="1"/>
    <col min="6922" max="6922" width="8.08984375" style="1230" customWidth="1"/>
    <col min="6923" max="6923" width="30.26953125" style="1230" bestFit="1" customWidth="1"/>
    <col min="6924" max="7168" width="8.7265625" style="1230"/>
    <col min="7169" max="7169" width="8.36328125" style="1230" customWidth="1"/>
    <col min="7170" max="7170" width="16.54296875" style="1230" bestFit="1" customWidth="1"/>
    <col min="7171" max="7171" width="14.36328125" style="1230" bestFit="1" customWidth="1"/>
    <col min="7172" max="7173" width="14.36328125" style="1230" customWidth="1"/>
    <col min="7174" max="7174" width="15" style="1230" customWidth="1"/>
    <col min="7175" max="7175" width="13.81640625" style="1230" customWidth="1"/>
    <col min="7176" max="7176" width="11.08984375" style="1230" customWidth="1"/>
    <col min="7177" max="7177" width="16.26953125" style="1230" customWidth="1"/>
    <col min="7178" max="7178" width="8.08984375" style="1230" customWidth="1"/>
    <col min="7179" max="7179" width="30.26953125" style="1230" bestFit="1" customWidth="1"/>
    <col min="7180" max="7424" width="8.7265625" style="1230"/>
    <col min="7425" max="7425" width="8.36328125" style="1230" customWidth="1"/>
    <col min="7426" max="7426" width="16.54296875" style="1230" bestFit="1" customWidth="1"/>
    <col min="7427" max="7427" width="14.36328125" style="1230" bestFit="1" customWidth="1"/>
    <col min="7428" max="7429" width="14.36328125" style="1230" customWidth="1"/>
    <col min="7430" max="7430" width="15" style="1230" customWidth="1"/>
    <col min="7431" max="7431" width="13.81640625" style="1230" customWidth="1"/>
    <col min="7432" max="7432" width="11.08984375" style="1230" customWidth="1"/>
    <col min="7433" max="7433" width="16.26953125" style="1230" customWidth="1"/>
    <col min="7434" max="7434" width="8.08984375" style="1230" customWidth="1"/>
    <col min="7435" max="7435" width="30.26953125" style="1230" bestFit="1" customWidth="1"/>
    <col min="7436" max="7680" width="8.7265625" style="1230"/>
    <col min="7681" max="7681" width="8.36328125" style="1230" customWidth="1"/>
    <col min="7682" max="7682" width="16.54296875" style="1230" bestFit="1" customWidth="1"/>
    <col min="7683" max="7683" width="14.36328125" style="1230" bestFit="1" customWidth="1"/>
    <col min="7684" max="7685" width="14.36328125" style="1230" customWidth="1"/>
    <col min="7686" max="7686" width="15" style="1230" customWidth="1"/>
    <col min="7687" max="7687" width="13.81640625" style="1230" customWidth="1"/>
    <col min="7688" max="7688" width="11.08984375" style="1230" customWidth="1"/>
    <col min="7689" max="7689" width="16.26953125" style="1230" customWidth="1"/>
    <col min="7690" max="7690" width="8.08984375" style="1230" customWidth="1"/>
    <col min="7691" max="7691" width="30.26953125" style="1230" bestFit="1" customWidth="1"/>
    <col min="7692" max="7936" width="8.7265625" style="1230"/>
    <col min="7937" max="7937" width="8.36328125" style="1230" customWidth="1"/>
    <col min="7938" max="7938" width="16.54296875" style="1230" bestFit="1" customWidth="1"/>
    <col min="7939" max="7939" width="14.36328125" style="1230" bestFit="1" customWidth="1"/>
    <col min="7940" max="7941" width="14.36328125" style="1230" customWidth="1"/>
    <col min="7942" max="7942" width="15" style="1230" customWidth="1"/>
    <col min="7943" max="7943" width="13.81640625" style="1230" customWidth="1"/>
    <col min="7944" max="7944" width="11.08984375" style="1230" customWidth="1"/>
    <col min="7945" max="7945" width="16.26953125" style="1230" customWidth="1"/>
    <col min="7946" max="7946" width="8.08984375" style="1230" customWidth="1"/>
    <col min="7947" max="7947" width="30.26953125" style="1230" bestFit="1" customWidth="1"/>
    <col min="7948" max="8192" width="8.7265625" style="1230"/>
    <col min="8193" max="8193" width="8.36328125" style="1230" customWidth="1"/>
    <col min="8194" max="8194" width="16.54296875" style="1230" bestFit="1" customWidth="1"/>
    <col min="8195" max="8195" width="14.36328125" style="1230" bestFit="1" customWidth="1"/>
    <col min="8196" max="8197" width="14.36328125" style="1230" customWidth="1"/>
    <col min="8198" max="8198" width="15" style="1230" customWidth="1"/>
    <col min="8199" max="8199" width="13.81640625" style="1230" customWidth="1"/>
    <col min="8200" max="8200" width="11.08984375" style="1230" customWidth="1"/>
    <col min="8201" max="8201" width="16.26953125" style="1230" customWidth="1"/>
    <col min="8202" max="8202" width="8.08984375" style="1230" customWidth="1"/>
    <col min="8203" max="8203" width="30.26953125" style="1230" bestFit="1" customWidth="1"/>
    <col min="8204" max="8448" width="8.7265625" style="1230"/>
    <col min="8449" max="8449" width="8.36328125" style="1230" customWidth="1"/>
    <col min="8450" max="8450" width="16.54296875" style="1230" bestFit="1" customWidth="1"/>
    <col min="8451" max="8451" width="14.36328125" style="1230" bestFit="1" customWidth="1"/>
    <col min="8452" max="8453" width="14.36328125" style="1230" customWidth="1"/>
    <col min="8454" max="8454" width="15" style="1230" customWidth="1"/>
    <col min="8455" max="8455" width="13.81640625" style="1230" customWidth="1"/>
    <col min="8456" max="8456" width="11.08984375" style="1230" customWidth="1"/>
    <col min="8457" max="8457" width="16.26953125" style="1230" customWidth="1"/>
    <col min="8458" max="8458" width="8.08984375" style="1230" customWidth="1"/>
    <col min="8459" max="8459" width="30.26953125" style="1230" bestFit="1" customWidth="1"/>
    <col min="8460" max="8704" width="8.7265625" style="1230"/>
    <col min="8705" max="8705" width="8.36328125" style="1230" customWidth="1"/>
    <col min="8706" max="8706" width="16.54296875" style="1230" bestFit="1" customWidth="1"/>
    <col min="8707" max="8707" width="14.36328125" style="1230" bestFit="1" customWidth="1"/>
    <col min="8708" max="8709" width="14.36328125" style="1230" customWidth="1"/>
    <col min="8710" max="8710" width="15" style="1230" customWidth="1"/>
    <col min="8711" max="8711" width="13.81640625" style="1230" customWidth="1"/>
    <col min="8712" max="8712" width="11.08984375" style="1230" customWidth="1"/>
    <col min="8713" max="8713" width="16.26953125" style="1230" customWidth="1"/>
    <col min="8714" max="8714" width="8.08984375" style="1230" customWidth="1"/>
    <col min="8715" max="8715" width="30.26953125" style="1230" bestFit="1" customWidth="1"/>
    <col min="8716" max="8960" width="8.7265625" style="1230"/>
    <col min="8961" max="8961" width="8.36328125" style="1230" customWidth="1"/>
    <col min="8962" max="8962" width="16.54296875" style="1230" bestFit="1" customWidth="1"/>
    <col min="8963" max="8963" width="14.36328125" style="1230" bestFit="1" customWidth="1"/>
    <col min="8964" max="8965" width="14.36328125" style="1230" customWidth="1"/>
    <col min="8966" max="8966" width="15" style="1230" customWidth="1"/>
    <col min="8967" max="8967" width="13.81640625" style="1230" customWidth="1"/>
    <col min="8968" max="8968" width="11.08984375" style="1230" customWidth="1"/>
    <col min="8969" max="8969" width="16.26953125" style="1230" customWidth="1"/>
    <col min="8970" max="8970" width="8.08984375" style="1230" customWidth="1"/>
    <col min="8971" max="8971" width="30.26953125" style="1230" bestFit="1" customWidth="1"/>
    <col min="8972" max="9216" width="8.7265625" style="1230"/>
    <col min="9217" max="9217" width="8.36328125" style="1230" customWidth="1"/>
    <col min="9218" max="9218" width="16.54296875" style="1230" bestFit="1" customWidth="1"/>
    <col min="9219" max="9219" width="14.36328125" style="1230" bestFit="1" customWidth="1"/>
    <col min="9220" max="9221" width="14.36328125" style="1230" customWidth="1"/>
    <col min="9222" max="9222" width="15" style="1230" customWidth="1"/>
    <col min="9223" max="9223" width="13.81640625" style="1230" customWidth="1"/>
    <col min="9224" max="9224" width="11.08984375" style="1230" customWidth="1"/>
    <col min="9225" max="9225" width="16.26953125" style="1230" customWidth="1"/>
    <col min="9226" max="9226" width="8.08984375" style="1230" customWidth="1"/>
    <col min="9227" max="9227" width="30.26953125" style="1230" bestFit="1" customWidth="1"/>
    <col min="9228" max="9472" width="8.7265625" style="1230"/>
    <col min="9473" max="9473" width="8.36328125" style="1230" customWidth="1"/>
    <col min="9474" max="9474" width="16.54296875" style="1230" bestFit="1" customWidth="1"/>
    <col min="9475" max="9475" width="14.36328125" style="1230" bestFit="1" customWidth="1"/>
    <col min="9476" max="9477" width="14.36328125" style="1230" customWidth="1"/>
    <col min="9478" max="9478" width="15" style="1230" customWidth="1"/>
    <col min="9479" max="9479" width="13.81640625" style="1230" customWidth="1"/>
    <col min="9480" max="9480" width="11.08984375" style="1230" customWidth="1"/>
    <col min="9481" max="9481" width="16.26953125" style="1230" customWidth="1"/>
    <col min="9482" max="9482" width="8.08984375" style="1230" customWidth="1"/>
    <col min="9483" max="9483" width="30.26953125" style="1230" bestFit="1" customWidth="1"/>
    <col min="9484" max="9728" width="8.7265625" style="1230"/>
    <col min="9729" max="9729" width="8.36328125" style="1230" customWidth="1"/>
    <col min="9730" max="9730" width="16.54296875" style="1230" bestFit="1" customWidth="1"/>
    <col min="9731" max="9731" width="14.36328125" style="1230" bestFit="1" customWidth="1"/>
    <col min="9732" max="9733" width="14.36328125" style="1230" customWidth="1"/>
    <col min="9734" max="9734" width="15" style="1230" customWidth="1"/>
    <col min="9735" max="9735" width="13.81640625" style="1230" customWidth="1"/>
    <col min="9736" max="9736" width="11.08984375" style="1230" customWidth="1"/>
    <col min="9737" max="9737" width="16.26953125" style="1230" customWidth="1"/>
    <col min="9738" max="9738" width="8.08984375" style="1230" customWidth="1"/>
    <col min="9739" max="9739" width="30.26953125" style="1230" bestFit="1" customWidth="1"/>
    <col min="9740" max="9984" width="8.7265625" style="1230"/>
    <col min="9985" max="9985" width="8.36328125" style="1230" customWidth="1"/>
    <col min="9986" max="9986" width="16.54296875" style="1230" bestFit="1" customWidth="1"/>
    <col min="9987" max="9987" width="14.36328125" style="1230" bestFit="1" customWidth="1"/>
    <col min="9988" max="9989" width="14.36328125" style="1230" customWidth="1"/>
    <col min="9990" max="9990" width="15" style="1230" customWidth="1"/>
    <col min="9991" max="9991" width="13.81640625" style="1230" customWidth="1"/>
    <col min="9992" max="9992" width="11.08984375" style="1230" customWidth="1"/>
    <col min="9993" max="9993" width="16.26953125" style="1230" customWidth="1"/>
    <col min="9994" max="9994" width="8.08984375" style="1230" customWidth="1"/>
    <col min="9995" max="9995" width="30.26953125" style="1230" bestFit="1" customWidth="1"/>
    <col min="9996" max="10240" width="8.7265625" style="1230"/>
    <col min="10241" max="10241" width="8.36328125" style="1230" customWidth="1"/>
    <col min="10242" max="10242" width="16.54296875" style="1230" bestFit="1" customWidth="1"/>
    <col min="10243" max="10243" width="14.36328125" style="1230" bestFit="1" customWidth="1"/>
    <col min="10244" max="10245" width="14.36328125" style="1230" customWidth="1"/>
    <col min="10246" max="10246" width="15" style="1230" customWidth="1"/>
    <col min="10247" max="10247" width="13.81640625" style="1230" customWidth="1"/>
    <col min="10248" max="10248" width="11.08984375" style="1230" customWidth="1"/>
    <col min="10249" max="10249" width="16.26953125" style="1230" customWidth="1"/>
    <col min="10250" max="10250" width="8.08984375" style="1230" customWidth="1"/>
    <col min="10251" max="10251" width="30.26953125" style="1230" bestFit="1" customWidth="1"/>
    <col min="10252" max="10496" width="8.7265625" style="1230"/>
    <col min="10497" max="10497" width="8.36328125" style="1230" customWidth="1"/>
    <col min="10498" max="10498" width="16.54296875" style="1230" bestFit="1" customWidth="1"/>
    <col min="10499" max="10499" width="14.36328125" style="1230" bestFit="1" customWidth="1"/>
    <col min="10500" max="10501" width="14.36328125" style="1230" customWidth="1"/>
    <col min="10502" max="10502" width="15" style="1230" customWidth="1"/>
    <col min="10503" max="10503" width="13.81640625" style="1230" customWidth="1"/>
    <col min="10504" max="10504" width="11.08984375" style="1230" customWidth="1"/>
    <col min="10505" max="10505" width="16.26953125" style="1230" customWidth="1"/>
    <col min="10506" max="10506" width="8.08984375" style="1230" customWidth="1"/>
    <col min="10507" max="10507" width="30.26953125" style="1230" bestFit="1" customWidth="1"/>
    <col min="10508" max="10752" width="8.7265625" style="1230"/>
    <col min="10753" max="10753" width="8.36328125" style="1230" customWidth="1"/>
    <col min="10754" max="10754" width="16.54296875" style="1230" bestFit="1" customWidth="1"/>
    <col min="10755" max="10755" width="14.36328125" style="1230" bestFit="1" customWidth="1"/>
    <col min="10756" max="10757" width="14.36328125" style="1230" customWidth="1"/>
    <col min="10758" max="10758" width="15" style="1230" customWidth="1"/>
    <col min="10759" max="10759" width="13.81640625" style="1230" customWidth="1"/>
    <col min="10760" max="10760" width="11.08984375" style="1230" customWidth="1"/>
    <col min="10761" max="10761" width="16.26953125" style="1230" customWidth="1"/>
    <col min="10762" max="10762" width="8.08984375" style="1230" customWidth="1"/>
    <col min="10763" max="10763" width="30.26953125" style="1230" bestFit="1" customWidth="1"/>
    <col min="10764" max="11008" width="8.7265625" style="1230"/>
    <col min="11009" max="11009" width="8.36328125" style="1230" customWidth="1"/>
    <col min="11010" max="11010" width="16.54296875" style="1230" bestFit="1" customWidth="1"/>
    <col min="11011" max="11011" width="14.36328125" style="1230" bestFit="1" customWidth="1"/>
    <col min="11012" max="11013" width="14.36328125" style="1230" customWidth="1"/>
    <col min="11014" max="11014" width="15" style="1230" customWidth="1"/>
    <col min="11015" max="11015" width="13.81640625" style="1230" customWidth="1"/>
    <col min="11016" max="11016" width="11.08984375" style="1230" customWidth="1"/>
    <col min="11017" max="11017" width="16.26953125" style="1230" customWidth="1"/>
    <col min="11018" max="11018" width="8.08984375" style="1230" customWidth="1"/>
    <col min="11019" max="11019" width="30.26953125" style="1230" bestFit="1" customWidth="1"/>
    <col min="11020" max="11264" width="8.7265625" style="1230"/>
    <col min="11265" max="11265" width="8.36328125" style="1230" customWidth="1"/>
    <col min="11266" max="11266" width="16.54296875" style="1230" bestFit="1" customWidth="1"/>
    <col min="11267" max="11267" width="14.36328125" style="1230" bestFit="1" customWidth="1"/>
    <col min="11268" max="11269" width="14.36328125" style="1230" customWidth="1"/>
    <col min="11270" max="11270" width="15" style="1230" customWidth="1"/>
    <col min="11271" max="11271" width="13.81640625" style="1230" customWidth="1"/>
    <col min="11272" max="11272" width="11.08984375" style="1230" customWidth="1"/>
    <col min="11273" max="11273" width="16.26953125" style="1230" customWidth="1"/>
    <col min="11274" max="11274" width="8.08984375" style="1230" customWidth="1"/>
    <col min="11275" max="11275" width="30.26953125" style="1230" bestFit="1" customWidth="1"/>
    <col min="11276" max="11520" width="8.7265625" style="1230"/>
    <col min="11521" max="11521" width="8.36328125" style="1230" customWidth="1"/>
    <col min="11522" max="11522" width="16.54296875" style="1230" bestFit="1" customWidth="1"/>
    <col min="11523" max="11523" width="14.36328125" style="1230" bestFit="1" customWidth="1"/>
    <col min="11524" max="11525" width="14.36328125" style="1230" customWidth="1"/>
    <col min="11526" max="11526" width="15" style="1230" customWidth="1"/>
    <col min="11527" max="11527" width="13.81640625" style="1230" customWidth="1"/>
    <col min="11528" max="11528" width="11.08984375" style="1230" customWidth="1"/>
    <col min="11529" max="11529" width="16.26953125" style="1230" customWidth="1"/>
    <col min="11530" max="11530" width="8.08984375" style="1230" customWidth="1"/>
    <col min="11531" max="11531" width="30.26953125" style="1230" bestFit="1" customWidth="1"/>
    <col min="11532" max="11776" width="8.7265625" style="1230"/>
    <col min="11777" max="11777" width="8.36328125" style="1230" customWidth="1"/>
    <col min="11778" max="11778" width="16.54296875" style="1230" bestFit="1" customWidth="1"/>
    <col min="11779" max="11779" width="14.36328125" style="1230" bestFit="1" customWidth="1"/>
    <col min="11780" max="11781" width="14.36328125" style="1230" customWidth="1"/>
    <col min="11782" max="11782" width="15" style="1230" customWidth="1"/>
    <col min="11783" max="11783" width="13.81640625" style="1230" customWidth="1"/>
    <col min="11784" max="11784" width="11.08984375" style="1230" customWidth="1"/>
    <col min="11785" max="11785" width="16.26953125" style="1230" customWidth="1"/>
    <col min="11786" max="11786" width="8.08984375" style="1230" customWidth="1"/>
    <col min="11787" max="11787" width="30.26953125" style="1230" bestFit="1" customWidth="1"/>
    <col min="11788" max="12032" width="8.7265625" style="1230"/>
    <col min="12033" max="12033" width="8.36328125" style="1230" customWidth="1"/>
    <col min="12034" max="12034" width="16.54296875" style="1230" bestFit="1" customWidth="1"/>
    <col min="12035" max="12035" width="14.36328125" style="1230" bestFit="1" customWidth="1"/>
    <col min="12036" max="12037" width="14.36328125" style="1230" customWidth="1"/>
    <col min="12038" max="12038" width="15" style="1230" customWidth="1"/>
    <col min="12039" max="12039" width="13.81640625" style="1230" customWidth="1"/>
    <col min="12040" max="12040" width="11.08984375" style="1230" customWidth="1"/>
    <col min="12041" max="12041" width="16.26953125" style="1230" customWidth="1"/>
    <col min="12042" max="12042" width="8.08984375" style="1230" customWidth="1"/>
    <col min="12043" max="12043" width="30.26953125" style="1230" bestFit="1" customWidth="1"/>
    <col min="12044" max="12288" width="8.7265625" style="1230"/>
    <col min="12289" max="12289" width="8.36328125" style="1230" customWidth="1"/>
    <col min="12290" max="12290" width="16.54296875" style="1230" bestFit="1" customWidth="1"/>
    <col min="12291" max="12291" width="14.36328125" style="1230" bestFit="1" customWidth="1"/>
    <col min="12292" max="12293" width="14.36328125" style="1230" customWidth="1"/>
    <col min="12294" max="12294" width="15" style="1230" customWidth="1"/>
    <col min="12295" max="12295" width="13.81640625" style="1230" customWidth="1"/>
    <col min="12296" max="12296" width="11.08984375" style="1230" customWidth="1"/>
    <col min="12297" max="12297" width="16.26953125" style="1230" customWidth="1"/>
    <col min="12298" max="12298" width="8.08984375" style="1230" customWidth="1"/>
    <col min="12299" max="12299" width="30.26953125" style="1230" bestFit="1" customWidth="1"/>
    <col min="12300" max="12544" width="8.7265625" style="1230"/>
    <col min="12545" max="12545" width="8.36328125" style="1230" customWidth="1"/>
    <col min="12546" max="12546" width="16.54296875" style="1230" bestFit="1" customWidth="1"/>
    <col min="12547" max="12547" width="14.36328125" style="1230" bestFit="1" customWidth="1"/>
    <col min="12548" max="12549" width="14.36328125" style="1230" customWidth="1"/>
    <col min="12550" max="12550" width="15" style="1230" customWidth="1"/>
    <col min="12551" max="12551" width="13.81640625" style="1230" customWidth="1"/>
    <col min="12552" max="12552" width="11.08984375" style="1230" customWidth="1"/>
    <col min="12553" max="12553" width="16.26953125" style="1230" customWidth="1"/>
    <col min="12554" max="12554" width="8.08984375" style="1230" customWidth="1"/>
    <col min="12555" max="12555" width="30.26953125" style="1230" bestFit="1" customWidth="1"/>
    <col min="12556" max="12800" width="8.7265625" style="1230"/>
    <col min="12801" max="12801" width="8.36328125" style="1230" customWidth="1"/>
    <col min="12802" max="12802" width="16.54296875" style="1230" bestFit="1" customWidth="1"/>
    <col min="12803" max="12803" width="14.36328125" style="1230" bestFit="1" customWidth="1"/>
    <col min="12804" max="12805" width="14.36328125" style="1230" customWidth="1"/>
    <col min="12806" max="12806" width="15" style="1230" customWidth="1"/>
    <col min="12807" max="12807" width="13.81640625" style="1230" customWidth="1"/>
    <col min="12808" max="12808" width="11.08984375" style="1230" customWidth="1"/>
    <col min="12809" max="12809" width="16.26953125" style="1230" customWidth="1"/>
    <col min="12810" max="12810" width="8.08984375" style="1230" customWidth="1"/>
    <col min="12811" max="12811" width="30.26953125" style="1230" bestFit="1" customWidth="1"/>
    <col min="12812" max="13056" width="8.7265625" style="1230"/>
    <col min="13057" max="13057" width="8.36328125" style="1230" customWidth="1"/>
    <col min="13058" max="13058" width="16.54296875" style="1230" bestFit="1" customWidth="1"/>
    <col min="13059" max="13059" width="14.36328125" style="1230" bestFit="1" customWidth="1"/>
    <col min="13060" max="13061" width="14.36328125" style="1230" customWidth="1"/>
    <col min="13062" max="13062" width="15" style="1230" customWidth="1"/>
    <col min="13063" max="13063" width="13.81640625" style="1230" customWidth="1"/>
    <col min="13064" max="13064" width="11.08984375" style="1230" customWidth="1"/>
    <col min="13065" max="13065" width="16.26953125" style="1230" customWidth="1"/>
    <col min="13066" max="13066" width="8.08984375" style="1230" customWidth="1"/>
    <col min="13067" max="13067" width="30.26953125" style="1230" bestFit="1" customWidth="1"/>
    <col min="13068" max="13312" width="8.7265625" style="1230"/>
    <col min="13313" max="13313" width="8.36328125" style="1230" customWidth="1"/>
    <col min="13314" max="13314" width="16.54296875" style="1230" bestFit="1" customWidth="1"/>
    <col min="13315" max="13315" width="14.36328125" style="1230" bestFit="1" customWidth="1"/>
    <col min="13316" max="13317" width="14.36328125" style="1230" customWidth="1"/>
    <col min="13318" max="13318" width="15" style="1230" customWidth="1"/>
    <col min="13319" max="13319" width="13.81640625" style="1230" customWidth="1"/>
    <col min="13320" max="13320" width="11.08984375" style="1230" customWidth="1"/>
    <col min="13321" max="13321" width="16.26953125" style="1230" customWidth="1"/>
    <col min="13322" max="13322" width="8.08984375" style="1230" customWidth="1"/>
    <col min="13323" max="13323" width="30.26953125" style="1230" bestFit="1" customWidth="1"/>
    <col min="13324" max="13568" width="8.7265625" style="1230"/>
    <col min="13569" max="13569" width="8.36328125" style="1230" customWidth="1"/>
    <col min="13570" max="13570" width="16.54296875" style="1230" bestFit="1" customWidth="1"/>
    <col min="13571" max="13571" width="14.36328125" style="1230" bestFit="1" customWidth="1"/>
    <col min="13572" max="13573" width="14.36328125" style="1230" customWidth="1"/>
    <col min="13574" max="13574" width="15" style="1230" customWidth="1"/>
    <col min="13575" max="13575" width="13.81640625" style="1230" customWidth="1"/>
    <col min="13576" max="13576" width="11.08984375" style="1230" customWidth="1"/>
    <col min="13577" max="13577" width="16.26953125" style="1230" customWidth="1"/>
    <col min="13578" max="13578" width="8.08984375" style="1230" customWidth="1"/>
    <col min="13579" max="13579" width="30.26953125" style="1230" bestFit="1" customWidth="1"/>
    <col min="13580" max="13824" width="8.7265625" style="1230"/>
    <col min="13825" max="13825" width="8.36328125" style="1230" customWidth="1"/>
    <col min="13826" max="13826" width="16.54296875" style="1230" bestFit="1" customWidth="1"/>
    <col min="13827" max="13827" width="14.36328125" style="1230" bestFit="1" customWidth="1"/>
    <col min="13828" max="13829" width="14.36328125" style="1230" customWidth="1"/>
    <col min="13830" max="13830" width="15" style="1230" customWidth="1"/>
    <col min="13831" max="13831" width="13.81640625" style="1230" customWidth="1"/>
    <col min="13832" max="13832" width="11.08984375" style="1230" customWidth="1"/>
    <col min="13833" max="13833" width="16.26953125" style="1230" customWidth="1"/>
    <col min="13834" max="13834" width="8.08984375" style="1230" customWidth="1"/>
    <col min="13835" max="13835" width="30.26953125" style="1230" bestFit="1" customWidth="1"/>
    <col min="13836" max="14080" width="8.7265625" style="1230"/>
    <col min="14081" max="14081" width="8.36328125" style="1230" customWidth="1"/>
    <col min="14082" max="14082" width="16.54296875" style="1230" bestFit="1" customWidth="1"/>
    <col min="14083" max="14083" width="14.36328125" style="1230" bestFit="1" customWidth="1"/>
    <col min="14084" max="14085" width="14.36328125" style="1230" customWidth="1"/>
    <col min="14086" max="14086" width="15" style="1230" customWidth="1"/>
    <col min="14087" max="14087" width="13.81640625" style="1230" customWidth="1"/>
    <col min="14088" max="14088" width="11.08984375" style="1230" customWidth="1"/>
    <col min="14089" max="14089" width="16.26953125" style="1230" customWidth="1"/>
    <col min="14090" max="14090" width="8.08984375" style="1230" customWidth="1"/>
    <col min="14091" max="14091" width="30.26953125" style="1230" bestFit="1" customWidth="1"/>
    <col min="14092" max="14336" width="8.7265625" style="1230"/>
    <col min="14337" max="14337" width="8.36328125" style="1230" customWidth="1"/>
    <col min="14338" max="14338" width="16.54296875" style="1230" bestFit="1" customWidth="1"/>
    <col min="14339" max="14339" width="14.36328125" style="1230" bestFit="1" customWidth="1"/>
    <col min="14340" max="14341" width="14.36328125" style="1230" customWidth="1"/>
    <col min="14342" max="14342" width="15" style="1230" customWidth="1"/>
    <col min="14343" max="14343" width="13.81640625" style="1230" customWidth="1"/>
    <col min="14344" max="14344" width="11.08984375" style="1230" customWidth="1"/>
    <col min="14345" max="14345" width="16.26953125" style="1230" customWidth="1"/>
    <col min="14346" max="14346" width="8.08984375" style="1230" customWidth="1"/>
    <col min="14347" max="14347" width="30.26953125" style="1230" bestFit="1" customWidth="1"/>
    <col min="14348" max="14592" width="8.7265625" style="1230"/>
    <col min="14593" max="14593" width="8.36328125" style="1230" customWidth="1"/>
    <col min="14594" max="14594" width="16.54296875" style="1230" bestFit="1" customWidth="1"/>
    <col min="14595" max="14595" width="14.36328125" style="1230" bestFit="1" customWidth="1"/>
    <col min="14596" max="14597" width="14.36328125" style="1230" customWidth="1"/>
    <col min="14598" max="14598" width="15" style="1230" customWidth="1"/>
    <col min="14599" max="14599" width="13.81640625" style="1230" customWidth="1"/>
    <col min="14600" max="14600" width="11.08984375" style="1230" customWidth="1"/>
    <col min="14601" max="14601" width="16.26953125" style="1230" customWidth="1"/>
    <col min="14602" max="14602" width="8.08984375" style="1230" customWidth="1"/>
    <col min="14603" max="14603" width="30.26953125" style="1230" bestFit="1" customWidth="1"/>
    <col min="14604" max="14848" width="8.7265625" style="1230"/>
    <col min="14849" max="14849" width="8.36328125" style="1230" customWidth="1"/>
    <col min="14850" max="14850" width="16.54296875" style="1230" bestFit="1" customWidth="1"/>
    <col min="14851" max="14851" width="14.36328125" style="1230" bestFit="1" customWidth="1"/>
    <col min="14852" max="14853" width="14.36328125" style="1230" customWidth="1"/>
    <col min="14854" max="14854" width="15" style="1230" customWidth="1"/>
    <col min="14855" max="14855" width="13.81640625" style="1230" customWidth="1"/>
    <col min="14856" max="14856" width="11.08984375" style="1230" customWidth="1"/>
    <col min="14857" max="14857" width="16.26953125" style="1230" customWidth="1"/>
    <col min="14858" max="14858" width="8.08984375" style="1230" customWidth="1"/>
    <col min="14859" max="14859" width="30.26953125" style="1230" bestFit="1" customWidth="1"/>
    <col min="14860" max="15104" width="8.7265625" style="1230"/>
    <col min="15105" max="15105" width="8.36328125" style="1230" customWidth="1"/>
    <col min="15106" max="15106" width="16.54296875" style="1230" bestFit="1" customWidth="1"/>
    <col min="15107" max="15107" width="14.36328125" style="1230" bestFit="1" customWidth="1"/>
    <col min="15108" max="15109" width="14.36328125" style="1230" customWidth="1"/>
    <col min="15110" max="15110" width="15" style="1230" customWidth="1"/>
    <col min="15111" max="15111" width="13.81640625" style="1230" customWidth="1"/>
    <col min="15112" max="15112" width="11.08984375" style="1230" customWidth="1"/>
    <col min="15113" max="15113" width="16.26953125" style="1230" customWidth="1"/>
    <col min="15114" max="15114" width="8.08984375" style="1230" customWidth="1"/>
    <col min="15115" max="15115" width="30.26953125" style="1230" bestFit="1" customWidth="1"/>
    <col min="15116" max="15360" width="8.7265625" style="1230"/>
    <col min="15361" max="15361" width="8.36328125" style="1230" customWidth="1"/>
    <col min="15362" max="15362" width="16.54296875" style="1230" bestFit="1" customWidth="1"/>
    <col min="15363" max="15363" width="14.36328125" style="1230" bestFit="1" customWidth="1"/>
    <col min="15364" max="15365" width="14.36328125" style="1230" customWidth="1"/>
    <col min="15366" max="15366" width="15" style="1230" customWidth="1"/>
    <col min="15367" max="15367" width="13.81640625" style="1230" customWidth="1"/>
    <col min="15368" max="15368" width="11.08984375" style="1230" customWidth="1"/>
    <col min="15369" max="15369" width="16.26953125" style="1230" customWidth="1"/>
    <col min="15370" max="15370" width="8.08984375" style="1230" customWidth="1"/>
    <col min="15371" max="15371" width="30.26953125" style="1230" bestFit="1" customWidth="1"/>
    <col min="15372" max="15616" width="8.7265625" style="1230"/>
    <col min="15617" max="15617" width="8.36328125" style="1230" customWidth="1"/>
    <col min="15618" max="15618" width="16.54296875" style="1230" bestFit="1" customWidth="1"/>
    <col min="15619" max="15619" width="14.36328125" style="1230" bestFit="1" customWidth="1"/>
    <col min="15620" max="15621" width="14.36328125" style="1230" customWidth="1"/>
    <col min="15622" max="15622" width="15" style="1230" customWidth="1"/>
    <col min="15623" max="15623" width="13.81640625" style="1230" customWidth="1"/>
    <col min="15624" max="15624" width="11.08984375" style="1230" customWidth="1"/>
    <col min="15625" max="15625" width="16.26953125" style="1230" customWidth="1"/>
    <col min="15626" max="15626" width="8.08984375" style="1230" customWidth="1"/>
    <col min="15627" max="15627" width="30.26953125" style="1230" bestFit="1" customWidth="1"/>
    <col min="15628" max="15872" width="8.7265625" style="1230"/>
    <col min="15873" max="15873" width="8.36328125" style="1230" customWidth="1"/>
    <col min="15874" max="15874" width="16.54296875" style="1230" bestFit="1" customWidth="1"/>
    <col min="15875" max="15875" width="14.36328125" style="1230" bestFit="1" customWidth="1"/>
    <col min="15876" max="15877" width="14.36328125" style="1230" customWidth="1"/>
    <col min="15878" max="15878" width="15" style="1230" customWidth="1"/>
    <col min="15879" max="15879" width="13.81640625" style="1230" customWidth="1"/>
    <col min="15880" max="15880" width="11.08984375" style="1230" customWidth="1"/>
    <col min="15881" max="15881" width="16.26953125" style="1230" customWidth="1"/>
    <col min="15882" max="15882" width="8.08984375" style="1230" customWidth="1"/>
    <col min="15883" max="15883" width="30.26953125" style="1230" bestFit="1" customWidth="1"/>
    <col min="15884" max="16128" width="8.7265625" style="1230"/>
    <col min="16129" max="16129" width="8.36328125" style="1230" customWidth="1"/>
    <col min="16130" max="16130" width="16.54296875" style="1230" bestFit="1" customWidth="1"/>
    <col min="16131" max="16131" width="14.36328125" style="1230" bestFit="1" customWidth="1"/>
    <col min="16132" max="16133" width="14.36328125" style="1230" customWidth="1"/>
    <col min="16134" max="16134" width="15" style="1230" customWidth="1"/>
    <col min="16135" max="16135" width="13.81640625" style="1230" customWidth="1"/>
    <col min="16136" max="16136" width="11.08984375" style="1230" customWidth="1"/>
    <col min="16137" max="16137" width="16.26953125" style="1230" customWidth="1"/>
    <col min="16138" max="16138" width="8.08984375" style="1230" customWidth="1"/>
    <col min="16139" max="16139" width="30.26953125" style="1230" bestFit="1" customWidth="1"/>
    <col min="16140" max="16384" width="8.7265625" style="1230"/>
  </cols>
  <sheetData>
    <row r="1" spans="1:11" ht="13">
      <c r="A1" s="1551" t="s">
        <v>3494</v>
      </c>
      <c r="B1" s="1552"/>
      <c r="C1" s="1552"/>
      <c r="D1" s="1552"/>
      <c r="E1" s="1552"/>
      <c r="F1" s="1552"/>
      <c r="G1" s="1552"/>
      <c r="H1" s="1552"/>
      <c r="I1" s="1552"/>
      <c r="J1" s="1552"/>
      <c r="K1" s="1552"/>
    </row>
    <row r="2" spans="1:11" ht="66.5" customHeight="1">
      <c r="A2" s="1231" t="s">
        <v>2915</v>
      </c>
      <c r="B2" s="1231" t="s">
        <v>3308</v>
      </c>
      <c r="C2" s="1232" t="s">
        <v>3477</v>
      </c>
      <c r="D2" s="1232" t="s">
        <v>3478</v>
      </c>
      <c r="E2" s="1241" t="s">
        <v>3479</v>
      </c>
      <c r="F2" s="1232" t="s">
        <v>3480</v>
      </c>
      <c r="G2" s="1232" t="s">
        <v>3481</v>
      </c>
      <c r="H2" s="1241" t="s">
        <v>3482</v>
      </c>
      <c r="I2" s="1241" t="s">
        <v>3495</v>
      </c>
      <c r="J2" s="1232" t="s">
        <v>593</v>
      </c>
      <c r="K2" s="1231" t="s">
        <v>19</v>
      </c>
    </row>
    <row r="3" spans="1:11" ht="13">
      <c r="A3" s="1546" t="s">
        <v>1675</v>
      </c>
      <c r="B3" s="1233" t="s">
        <v>3309</v>
      </c>
      <c r="C3" s="1237">
        <v>76</v>
      </c>
      <c r="D3" s="1237">
        <v>125</v>
      </c>
      <c r="E3" s="1236">
        <f>C3+D3</f>
        <v>201</v>
      </c>
      <c r="F3" s="1237">
        <v>84</v>
      </c>
      <c r="G3" s="1237">
        <v>98</v>
      </c>
      <c r="H3" s="1236">
        <f>F3+G3</f>
        <v>182</v>
      </c>
      <c r="I3" s="1236"/>
      <c r="J3" s="1237">
        <f>E3-H3-I3</f>
        <v>19</v>
      </c>
      <c r="K3" s="1237"/>
    </row>
    <row r="4" spans="1:11" ht="13">
      <c r="A4" s="1546"/>
      <c r="B4" s="1242" t="s">
        <v>3310</v>
      </c>
      <c r="C4" s="1237">
        <v>52</v>
      </c>
      <c r="D4" s="1237">
        <v>88</v>
      </c>
      <c r="E4" s="1236">
        <f t="shared" ref="E4:E31" si="0">C4+D4</f>
        <v>140</v>
      </c>
      <c r="F4" s="1237">
        <v>62</v>
      </c>
      <c r="G4" s="1237">
        <v>59</v>
      </c>
      <c r="H4" s="1236">
        <f t="shared" ref="H4:H31" si="1">F4+G4</f>
        <v>121</v>
      </c>
      <c r="I4" s="1236"/>
      <c r="J4" s="1237">
        <f t="shared" ref="J4:J31" si="2">E4-H4-I4</f>
        <v>19</v>
      </c>
      <c r="K4" s="1237"/>
    </row>
    <row r="5" spans="1:11" ht="13">
      <c r="A5" s="1546"/>
      <c r="B5" s="1242" t="s">
        <v>3311</v>
      </c>
      <c r="C5" s="1237">
        <v>24</v>
      </c>
      <c r="D5" s="1237">
        <v>37</v>
      </c>
      <c r="E5" s="1236">
        <f t="shared" si="0"/>
        <v>61</v>
      </c>
      <c r="F5" s="1237">
        <v>22</v>
      </c>
      <c r="G5" s="1237">
        <v>39</v>
      </c>
      <c r="H5" s="1236">
        <f t="shared" si="1"/>
        <v>61</v>
      </c>
      <c r="I5" s="1236"/>
      <c r="J5" s="1237">
        <f t="shared" si="2"/>
        <v>0</v>
      </c>
      <c r="K5" s="1237"/>
    </row>
    <row r="6" spans="1:11" ht="13">
      <c r="A6" s="1546"/>
      <c r="B6" s="1242" t="s">
        <v>3312</v>
      </c>
      <c r="C6" s="1237">
        <v>10</v>
      </c>
      <c r="D6" s="1237">
        <v>14</v>
      </c>
      <c r="E6" s="1236">
        <f t="shared" si="0"/>
        <v>24</v>
      </c>
      <c r="F6" s="1237">
        <v>10</v>
      </c>
      <c r="G6" s="1237">
        <v>14</v>
      </c>
      <c r="H6" s="1236">
        <f t="shared" si="1"/>
        <v>24</v>
      </c>
      <c r="I6" s="1236"/>
      <c r="J6" s="1237">
        <f t="shared" si="2"/>
        <v>0</v>
      </c>
      <c r="K6" s="1237"/>
    </row>
    <row r="7" spans="1:11" ht="13">
      <c r="A7" s="1546"/>
      <c r="B7" s="1242" t="s">
        <v>3313</v>
      </c>
      <c r="C7" s="1237">
        <v>2</v>
      </c>
      <c r="D7" s="1237">
        <v>5</v>
      </c>
      <c r="E7" s="1236">
        <f t="shared" si="0"/>
        <v>7</v>
      </c>
      <c r="F7" s="1237">
        <v>2</v>
      </c>
      <c r="G7" s="1237">
        <v>3</v>
      </c>
      <c r="H7" s="1236">
        <f t="shared" si="1"/>
        <v>5</v>
      </c>
      <c r="I7" s="1236"/>
      <c r="J7" s="1237">
        <f t="shared" si="2"/>
        <v>2</v>
      </c>
      <c r="K7" s="1237"/>
    </row>
    <row r="8" spans="1:11" ht="7.5" customHeight="1">
      <c r="A8" s="1233"/>
      <c r="B8" s="1233"/>
      <c r="C8" s="1237"/>
      <c r="D8" s="1237"/>
      <c r="E8" s="1236">
        <f t="shared" si="0"/>
        <v>0</v>
      </c>
      <c r="F8" s="1237">
        <v>0</v>
      </c>
      <c r="G8" s="1237">
        <v>0</v>
      </c>
      <c r="H8" s="1236">
        <f t="shared" si="1"/>
        <v>0</v>
      </c>
      <c r="I8" s="1236"/>
      <c r="J8" s="1237">
        <f t="shared" si="2"/>
        <v>0</v>
      </c>
      <c r="K8" s="1237"/>
    </row>
    <row r="9" spans="1:11" ht="13">
      <c r="A9" s="1546" t="s">
        <v>2419</v>
      </c>
      <c r="B9" s="1233" t="s">
        <v>3309</v>
      </c>
      <c r="C9" s="1237">
        <v>17</v>
      </c>
      <c r="D9" s="1237">
        <v>39</v>
      </c>
      <c r="E9" s="1236">
        <f t="shared" si="0"/>
        <v>56</v>
      </c>
      <c r="F9" s="1237">
        <v>7</v>
      </c>
      <c r="G9" s="1237">
        <v>39</v>
      </c>
      <c r="H9" s="1236">
        <f t="shared" si="1"/>
        <v>46</v>
      </c>
      <c r="I9" s="1236"/>
      <c r="J9" s="1237">
        <f t="shared" si="2"/>
        <v>10</v>
      </c>
      <c r="K9" s="1237"/>
    </row>
    <row r="10" spans="1:11" ht="13">
      <c r="A10" s="1546"/>
      <c r="B10" s="1242" t="s">
        <v>3310</v>
      </c>
      <c r="C10" s="1237">
        <v>16</v>
      </c>
      <c r="D10" s="1237">
        <v>33</v>
      </c>
      <c r="E10" s="1236">
        <f t="shared" si="0"/>
        <v>49</v>
      </c>
      <c r="F10" s="1237">
        <v>6</v>
      </c>
      <c r="G10" s="1237">
        <v>33</v>
      </c>
      <c r="H10" s="1236">
        <f t="shared" si="1"/>
        <v>39</v>
      </c>
      <c r="I10" s="1236"/>
      <c r="J10" s="1237">
        <f t="shared" si="2"/>
        <v>10</v>
      </c>
      <c r="K10" s="1237"/>
    </row>
    <row r="11" spans="1:11" ht="13">
      <c r="A11" s="1546"/>
      <c r="B11" s="1242" t="s">
        <v>3311</v>
      </c>
      <c r="C11" s="1237">
        <v>1</v>
      </c>
      <c r="D11" s="1237">
        <v>6</v>
      </c>
      <c r="E11" s="1236">
        <f t="shared" si="0"/>
        <v>7</v>
      </c>
      <c r="F11" s="1237">
        <v>1</v>
      </c>
      <c r="G11" s="1237">
        <v>6</v>
      </c>
      <c r="H11" s="1236">
        <f t="shared" si="1"/>
        <v>7</v>
      </c>
      <c r="I11" s="1236"/>
      <c r="J11" s="1237">
        <f t="shared" si="2"/>
        <v>0</v>
      </c>
      <c r="K11" s="1237"/>
    </row>
    <row r="12" spans="1:11" ht="13">
      <c r="A12" s="1546"/>
      <c r="B12" s="1242" t="s">
        <v>3312</v>
      </c>
      <c r="C12" s="1237">
        <v>1</v>
      </c>
      <c r="D12" s="1237">
        <v>4</v>
      </c>
      <c r="E12" s="1236">
        <f t="shared" si="0"/>
        <v>5</v>
      </c>
      <c r="F12" s="1237">
        <v>1</v>
      </c>
      <c r="G12" s="1237">
        <v>2</v>
      </c>
      <c r="H12" s="1236">
        <f t="shared" si="1"/>
        <v>3</v>
      </c>
      <c r="I12" s="1236"/>
      <c r="J12" s="1237">
        <f t="shared" si="2"/>
        <v>2</v>
      </c>
      <c r="K12" s="1237"/>
    </row>
    <row r="13" spans="1:11" ht="13">
      <c r="A13" s="1546"/>
      <c r="B13" s="1242" t="s">
        <v>3313</v>
      </c>
      <c r="C13" s="1237">
        <v>2</v>
      </c>
      <c r="D13" s="1237">
        <v>6</v>
      </c>
      <c r="E13" s="1236">
        <f t="shared" si="0"/>
        <v>8</v>
      </c>
      <c r="F13" s="1237">
        <v>2</v>
      </c>
      <c r="G13" s="1237">
        <v>5</v>
      </c>
      <c r="H13" s="1236">
        <f t="shared" si="1"/>
        <v>7</v>
      </c>
      <c r="I13" s="1236"/>
      <c r="J13" s="1237">
        <f t="shared" si="2"/>
        <v>1</v>
      </c>
      <c r="K13" s="1237"/>
    </row>
    <row r="14" spans="1:11" ht="7.5" customHeight="1">
      <c r="A14" s="1233"/>
      <c r="B14" s="1233"/>
      <c r="C14" s="1237"/>
      <c r="D14" s="1237"/>
      <c r="E14" s="1236">
        <f t="shared" si="0"/>
        <v>0</v>
      </c>
      <c r="F14" s="1237">
        <v>0</v>
      </c>
      <c r="G14" s="1237">
        <v>0</v>
      </c>
      <c r="H14" s="1236">
        <f t="shared" si="1"/>
        <v>0</v>
      </c>
      <c r="I14" s="1236"/>
      <c r="J14" s="1237">
        <f t="shared" si="2"/>
        <v>0</v>
      </c>
      <c r="K14" s="1237"/>
    </row>
    <row r="15" spans="1:11" ht="13">
      <c r="A15" s="1546" t="s">
        <v>2420</v>
      </c>
      <c r="B15" s="1233" t="s">
        <v>3309</v>
      </c>
      <c r="C15" s="1237">
        <v>13</v>
      </c>
      <c r="D15" s="1237">
        <v>32</v>
      </c>
      <c r="E15" s="1236">
        <f t="shared" si="0"/>
        <v>45</v>
      </c>
      <c r="F15" s="1237">
        <v>23</v>
      </c>
      <c r="G15" s="1237">
        <v>10</v>
      </c>
      <c r="H15" s="1236">
        <f t="shared" si="1"/>
        <v>33</v>
      </c>
      <c r="I15" s="1236">
        <f>2+2</f>
        <v>4</v>
      </c>
      <c r="J15" s="1237">
        <f t="shared" si="2"/>
        <v>8</v>
      </c>
      <c r="K15" s="1237"/>
    </row>
    <row r="16" spans="1:11" ht="13">
      <c r="A16" s="1546"/>
      <c r="B16" s="1242" t="s">
        <v>3310</v>
      </c>
      <c r="C16" s="1237">
        <v>9</v>
      </c>
      <c r="D16" s="1237">
        <v>25</v>
      </c>
      <c r="E16" s="1236">
        <f t="shared" si="0"/>
        <v>34</v>
      </c>
      <c r="F16" s="1237">
        <v>20</v>
      </c>
      <c r="G16" s="1237">
        <v>5</v>
      </c>
      <c r="H16" s="1236">
        <f t="shared" si="1"/>
        <v>25</v>
      </c>
      <c r="I16" s="1236">
        <f>1+1</f>
        <v>2</v>
      </c>
      <c r="J16" s="1237">
        <f t="shared" si="2"/>
        <v>7</v>
      </c>
      <c r="K16" s="1237"/>
    </row>
    <row r="17" spans="1:11" ht="13">
      <c r="A17" s="1546"/>
      <c r="B17" s="1242" t="s">
        <v>3311</v>
      </c>
      <c r="C17" s="1237">
        <v>4</v>
      </c>
      <c r="D17" s="1237">
        <v>7</v>
      </c>
      <c r="E17" s="1236">
        <f t="shared" si="0"/>
        <v>11</v>
      </c>
      <c r="F17" s="1237">
        <v>3</v>
      </c>
      <c r="G17" s="1237">
        <v>5</v>
      </c>
      <c r="H17" s="1236">
        <f t="shared" si="1"/>
        <v>8</v>
      </c>
      <c r="I17" s="1236">
        <f>1+1</f>
        <v>2</v>
      </c>
      <c r="J17" s="1237">
        <f t="shared" si="2"/>
        <v>1</v>
      </c>
      <c r="K17" s="1237"/>
    </row>
    <row r="18" spans="1:11" ht="13">
      <c r="A18" s="1546"/>
      <c r="B18" s="1242" t="s">
        <v>3312</v>
      </c>
      <c r="C18" s="1237">
        <v>1</v>
      </c>
      <c r="D18" s="1237">
        <v>2</v>
      </c>
      <c r="E18" s="1236">
        <f t="shared" si="0"/>
        <v>3</v>
      </c>
      <c r="F18" s="1237">
        <v>0</v>
      </c>
      <c r="G18" s="1237">
        <v>2</v>
      </c>
      <c r="H18" s="1236">
        <f t="shared" si="1"/>
        <v>2</v>
      </c>
      <c r="I18" s="1236"/>
      <c r="J18" s="1237">
        <f t="shared" si="2"/>
        <v>1</v>
      </c>
      <c r="K18" s="1237"/>
    </row>
    <row r="19" spans="1:11" ht="13">
      <c r="A19" s="1546"/>
      <c r="B19" s="1242" t="s">
        <v>3313</v>
      </c>
      <c r="C19" s="1237">
        <v>2</v>
      </c>
      <c r="D19" s="1237">
        <v>4</v>
      </c>
      <c r="E19" s="1236">
        <f t="shared" si="0"/>
        <v>6</v>
      </c>
      <c r="F19" s="1237">
        <v>0</v>
      </c>
      <c r="G19" s="1237">
        <v>3</v>
      </c>
      <c r="H19" s="1236">
        <f t="shared" si="1"/>
        <v>3</v>
      </c>
      <c r="I19" s="1236">
        <f>1+1</f>
        <v>2</v>
      </c>
      <c r="J19" s="1237">
        <f t="shared" si="2"/>
        <v>1</v>
      </c>
      <c r="K19" s="1237"/>
    </row>
    <row r="20" spans="1:11" ht="7" customHeight="1">
      <c r="A20" s="1233"/>
      <c r="B20" s="1233"/>
      <c r="C20" s="1237"/>
      <c r="D20" s="1237"/>
      <c r="E20" s="1236">
        <f t="shared" si="0"/>
        <v>0</v>
      </c>
      <c r="F20" s="1237">
        <v>0</v>
      </c>
      <c r="G20" s="1237">
        <v>0</v>
      </c>
      <c r="H20" s="1236">
        <f t="shared" si="1"/>
        <v>0</v>
      </c>
      <c r="I20" s="1236"/>
      <c r="J20" s="1237">
        <f t="shared" si="2"/>
        <v>0</v>
      </c>
      <c r="K20" s="1237"/>
    </row>
    <row r="21" spans="1:11" ht="13">
      <c r="A21" s="1548" t="s">
        <v>2447</v>
      </c>
      <c r="B21" s="1233" t="s">
        <v>3309</v>
      </c>
      <c r="C21" s="1237">
        <v>21</v>
      </c>
      <c r="D21" s="1237">
        <v>44</v>
      </c>
      <c r="E21" s="1236">
        <f t="shared" si="0"/>
        <v>65</v>
      </c>
      <c r="F21" s="1237">
        <v>18</v>
      </c>
      <c r="G21" s="1237">
        <v>35</v>
      </c>
      <c r="H21" s="1236">
        <f t="shared" si="1"/>
        <v>53</v>
      </c>
      <c r="I21" s="1236"/>
      <c r="J21" s="1237">
        <f t="shared" si="2"/>
        <v>12</v>
      </c>
      <c r="K21" s="1237"/>
    </row>
    <row r="22" spans="1:11" ht="13">
      <c r="A22" s="1549"/>
      <c r="B22" s="1242" t="s">
        <v>3310</v>
      </c>
      <c r="C22" s="1237">
        <v>20</v>
      </c>
      <c r="D22" s="1237">
        <v>39</v>
      </c>
      <c r="E22" s="1236">
        <f t="shared" si="0"/>
        <v>59</v>
      </c>
      <c r="F22" s="1237">
        <v>17</v>
      </c>
      <c r="G22" s="1237">
        <v>30</v>
      </c>
      <c r="H22" s="1236">
        <f t="shared" si="1"/>
        <v>47</v>
      </c>
      <c r="I22" s="1236"/>
      <c r="J22" s="1237">
        <f t="shared" si="2"/>
        <v>12</v>
      </c>
      <c r="K22" s="1237"/>
    </row>
    <row r="23" spans="1:11" ht="13">
      <c r="A23" s="1549"/>
      <c r="B23" s="1242" t="s">
        <v>3311</v>
      </c>
      <c r="C23" s="1237">
        <v>1</v>
      </c>
      <c r="D23" s="1237">
        <v>5</v>
      </c>
      <c r="E23" s="1236">
        <f t="shared" si="0"/>
        <v>6</v>
      </c>
      <c r="F23" s="1237">
        <v>1</v>
      </c>
      <c r="G23" s="1237">
        <v>5</v>
      </c>
      <c r="H23" s="1236">
        <f t="shared" si="1"/>
        <v>6</v>
      </c>
      <c r="I23" s="1236"/>
      <c r="J23" s="1237">
        <f t="shared" si="2"/>
        <v>0</v>
      </c>
      <c r="K23" s="1237"/>
    </row>
    <row r="24" spans="1:11" ht="13">
      <c r="A24" s="1549"/>
      <c r="B24" s="1242" t="s">
        <v>3312</v>
      </c>
      <c r="C24" s="1237">
        <v>1</v>
      </c>
      <c r="D24" s="1237">
        <v>2</v>
      </c>
      <c r="E24" s="1236">
        <f t="shared" si="0"/>
        <v>3</v>
      </c>
      <c r="F24" s="1237">
        <v>1</v>
      </c>
      <c r="G24" s="1237">
        <v>2</v>
      </c>
      <c r="H24" s="1236">
        <f t="shared" si="1"/>
        <v>3</v>
      </c>
      <c r="I24" s="1236"/>
      <c r="J24" s="1237">
        <f t="shared" si="2"/>
        <v>0</v>
      </c>
      <c r="K24" s="1237"/>
    </row>
    <row r="25" spans="1:11" ht="13">
      <c r="A25" s="1549"/>
      <c r="B25" s="1242" t="s">
        <v>3313</v>
      </c>
      <c r="C25" s="1237">
        <v>3</v>
      </c>
      <c r="D25" s="1237">
        <v>5</v>
      </c>
      <c r="E25" s="1236">
        <f t="shared" si="0"/>
        <v>8</v>
      </c>
      <c r="F25" s="1237">
        <v>3</v>
      </c>
      <c r="G25" s="1237">
        <v>5</v>
      </c>
      <c r="H25" s="1236">
        <f t="shared" si="1"/>
        <v>8</v>
      </c>
      <c r="I25" s="1236"/>
      <c r="J25" s="1237">
        <f t="shared" si="2"/>
        <v>0</v>
      </c>
      <c r="K25" s="1237"/>
    </row>
    <row r="26" spans="1:11" ht="13">
      <c r="A26" s="1549"/>
      <c r="B26" s="1242" t="s">
        <v>3314</v>
      </c>
      <c r="C26" s="1237">
        <v>1</v>
      </c>
      <c r="D26" s="1237">
        <v>10</v>
      </c>
      <c r="E26" s="1236">
        <f t="shared" si="0"/>
        <v>11</v>
      </c>
      <c r="F26" s="1237">
        <v>0</v>
      </c>
      <c r="G26" s="1237">
        <v>0</v>
      </c>
      <c r="H26" s="1236">
        <f t="shared" si="1"/>
        <v>0</v>
      </c>
      <c r="I26" s="1236">
        <v>6</v>
      </c>
      <c r="J26" s="1237">
        <f t="shared" si="2"/>
        <v>5</v>
      </c>
      <c r="K26" s="1237"/>
    </row>
    <row r="27" spans="1:11" ht="13">
      <c r="A27" s="1549"/>
      <c r="B27" s="1242" t="s">
        <v>3315</v>
      </c>
      <c r="C27" s="1237">
        <v>4</v>
      </c>
      <c r="D27" s="1237">
        <v>8</v>
      </c>
      <c r="E27" s="1236">
        <f t="shared" si="0"/>
        <v>12</v>
      </c>
      <c r="F27" s="1237">
        <v>0</v>
      </c>
      <c r="G27" s="1237">
        <v>0</v>
      </c>
      <c r="H27" s="1236">
        <f t="shared" si="1"/>
        <v>0</v>
      </c>
      <c r="I27" s="1236">
        <v>8</v>
      </c>
      <c r="J27" s="1237">
        <f t="shared" si="2"/>
        <v>4</v>
      </c>
      <c r="K27" s="1237"/>
    </row>
    <row r="28" spans="1:11" ht="13">
      <c r="A28" s="1550"/>
      <c r="B28" s="1242" t="s">
        <v>3316</v>
      </c>
      <c r="C28" s="1237">
        <v>5</v>
      </c>
      <c r="D28" s="1237">
        <v>4</v>
      </c>
      <c r="E28" s="1236">
        <f t="shared" si="0"/>
        <v>9</v>
      </c>
      <c r="F28" s="1237">
        <v>0</v>
      </c>
      <c r="G28" s="1237">
        <v>0</v>
      </c>
      <c r="H28" s="1236">
        <f t="shared" si="1"/>
        <v>0</v>
      </c>
      <c r="I28" s="1236">
        <v>1</v>
      </c>
      <c r="J28" s="1237">
        <f t="shared" si="2"/>
        <v>8</v>
      </c>
      <c r="K28" s="1237"/>
    </row>
    <row r="29" spans="1:11" ht="9" customHeight="1">
      <c r="A29" s="1239"/>
      <c r="B29" s="1242"/>
      <c r="C29" s="1237"/>
      <c r="D29" s="1237"/>
      <c r="E29" s="1236">
        <f t="shared" si="0"/>
        <v>0</v>
      </c>
      <c r="F29" s="1237">
        <v>0</v>
      </c>
      <c r="G29" s="1237">
        <v>0</v>
      </c>
      <c r="H29" s="1236">
        <f t="shared" si="1"/>
        <v>0</v>
      </c>
      <c r="I29" s="1236"/>
      <c r="J29" s="1237">
        <f t="shared" si="2"/>
        <v>0</v>
      </c>
      <c r="K29" s="1237"/>
    </row>
    <row r="30" spans="1:11" ht="13">
      <c r="A30" s="1548" t="s">
        <v>3496</v>
      </c>
      <c r="B30" s="1233" t="s">
        <v>3309</v>
      </c>
      <c r="C30" s="1237"/>
      <c r="D30" s="1237">
        <v>1</v>
      </c>
      <c r="E30" s="1236">
        <f t="shared" si="0"/>
        <v>1</v>
      </c>
      <c r="F30" s="1237">
        <v>0</v>
      </c>
      <c r="G30" s="1237">
        <v>0</v>
      </c>
      <c r="H30" s="1236">
        <f t="shared" si="1"/>
        <v>0</v>
      </c>
      <c r="I30" s="1236"/>
      <c r="J30" s="1237">
        <f t="shared" si="2"/>
        <v>1</v>
      </c>
      <c r="K30" s="1237"/>
    </row>
    <row r="31" spans="1:11" ht="13">
      <c r="A31" s="1550"/>
      <c r="B31" s="1242" t="s">
        <v>3310</v>
      </c>
      <c r="C31" s="1237"/>
      <c r="D31" s="1237">
        <v>1</v>
      </c>
      <c r="E31" s="1236">
        <f t="shared" si="0"/>
        <v>1</v>
      </c>
      <c r="F31" s="1237">
        <v>0</v>
      </c>
      <c r="G31" s="1237">
        <v>0</v>
      </c>
      <c r="H31" s="1236">
        <f t="shared" si="1"/>
        <v>0</v>
      </c>
      <c r="I31" s="1236"/>
      <c r="J31" s="1237">
        <f t="shared" si="2"/>
        <v>1</v>
      </c>
      <c r="K31" s="1237"/>
    </row>
    <row r="32" spans="1:11" ht="13">
      <c r="A32" s="1547" t="s">
        <v>994</v>
      </c>
      <c r="B32" s="1547"/>
      <c r="C32" s="1229">
        <f t="shared" ref="C32:J32" si="3">C21+C15+C9+C3+C30</f>
        <v>127</v>
      </c>
      <c r="D32" s="1229">
        <f t="shared" si="3"/>
        <v>241</v>
      </c>
      <c r="E32" s="1229">
        <f t="shared" si="3"/>
        <v>368</v>
      </c>
      <c r="F32" s="1229">
        <f>F21+F15+F9+F3+F30</f>
        <v>132</v>
      </c>
      <c r="G32" s="1229">
        <f t="shared" si="3"/>
        <v>182</v>
      </c>
      <c r="H32" s="1229">
        <f t="shared" si="3"/>
        <v>314</v>
      </c>
      <c r="I32" s="1229">
        <f t="shared" si="3"/>
        <v>4</v>
      </c>
      <c r="J32" s="1229">
        <f t="shared" si="3"/>
        <v>50</v>
      </c>
      <c r="K32" s="122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30" bestFit="1" customWidth="1"/>
    <col min="2" max="2" width="19.7265625" style="1230" bestFit="1" customWidth="1"/>
    <col min="3" max="3" width="10.1796875" style="1240" bestFit="1" customWidth="1"/>
    <col min="4" max="4" width="14" style="1230" customWidth="1"/>
    <col min="5" max="5" width="14.36328125" style="1230" bestFit="1" customWidth="1"/>
    <col min="6" max="6" width="13" style="1230" bestFit="1" customWidth="1"/>
    <col min="7" max="7" width="70.7265625" style="1230" bestFit="1" customWidth="1"/>
    <col min="8" max="255" width="8.7265625" style="1230"/>
    <col min="256" max="256" width="6.1796875" style="1230" bestFit="1" customWidth="1"/>
    <col min="257" max="257" width="19.7265625" style="1230" bestFit="1" customWidth="1"/>
    <col min="258" max="258" width="10.1796875" style="1230" bestFit="1" customWidth="1"/>
    <col min="259" max="259" width="14" style="1230" customWidth="1"/>
    <col min="260" max="260" width="14.36328125" style="1230" bestFit="1" customWidth="1"/>
    <col min="261" max="261" width="18.54296875" style="1230" customWidth="1"/>
    <col min="262" max="262" width="13" style="1230" bestFit="1" customWidth="1"/>
    <col min="263" max="263" width="70.7265625" style="1230" bestFit="1" customWidth="1"/>
    <col min="264" max="511" width="8.7265625" style="1230"/>
    <col min="512" max="512" width="6.1796875" style="1230" bestFit="1" customWidth="1"/>
    <col min="513" max="513" width="19.7265625" style="1230" bestFit="1" customWidth="1"/>
    <col min="514" max="514" width="10.1796875" style="1230" bestFit="1" customWidth="1"/>
    <col min="515" max="515" width="14" style="1230" customWidth="1"/>
    <col min="516" max="516" width="14.36328125" style="1230" bestFit="1" customWidth="1"/>
    <col min="517" max="517" width="18.54296875" style="1230" customWidth="1"/>
    <col min="518" max="518" width="13" style="1230" bestFit="1" customWidth="1"/>
    <col min="519" max="519" width="70.7265625" style="1230" bestFit="1" customWidth="1"/>
    <col min="520" max="767" width="8.7265625" style="1230"/>
    <col min="768" max="768" width="6.1796875" style="1230" bestFit="1" customWidth="1"/>
    <col min="769" max="769" width="19.7265625" style="1230" bestFit="1" customWidth="1"/>
    <col min="770" max="770" width="10.1796875" style="1230" bestFit="1" customWidth="1"/>
    <col min="771" max="771" width="14" style="1230" customWidth="1"/>
    <col min="772" max="772" width="14.36328125" style="1230" bestFit="1" customWidth="1"/>
    <col min="773" max="773" width="18.54296875" style="1230" customWidth="1"/>
    <col min="774" max="774" width="13" style="1230" bestFit="1" customWidth="1"/>
    <col min="775" max="775" width="70.7265625" style="1230" bestFit="1" customWidth="1"/>
    <col min="776" max="1023" width="8.7265625" style="1230"/>
    <col min="1024" max="1024" width="6.1796875" style="1230" bestFit="1" customWidth="1"/>
    <col min="1025" max="1025" width="19.7265625" style="1230" bestFit="1" customWidth="1"/>
    <col min="1026" max="1026" width="10.1796875" style="1230" bestFit="1" customWidth="1"/>
    <col min="1027" max="1027" width="14" style="1230" customWidth="1"/>
    <col min="1028" max="1028" width="14.36328125" style="1230" bestFit="1" customWidth="1"/>
    <col min="1029" max="1029" width="18.54296875" style="1230" customWidth="1"/>
    <col min="1030" max="1030" width="13" style="1230" bestFit="1" customWidth="1"/>
    <col min="1031" max="1031" width="70.7265625" style="1230" bestFit="1" customWidth="1"/>
    <col min="1032" max="1279" width="8.7265625" style="1230"/>
    <col min="1280" max="1280" width="6.1796875" style="1230" bestFit="1" customWidth="1"/>
    <col min="1281" max="1281" width="19.7265625" style="1230" bestFit="1" customWidth="1"/>
    <col min="1282" max="1282" width="10.1796875" style="1230" bestFit="1" customWidth="1"/>
    <col min="1283" max="1283" width="14" style="1230" customWidth="1"/>
    <col min="1284" max="1284" width="14.36328125" style="1230" bestFit="1" customWidth="1"/>
    <col min="1285" max="1285" width="18.54296875" style="1230" customWidth="1"/>
    <col min="1286" max="1286" width="13" style="1230" bestFit="1" customWidth="1"/>
    <col min="1287" max="1287" width="70.7265625" style="1230" bestFit="1" customWidth="1"/>
    <col min="1288" max="1535" width="8.7265625" style="1230"/>
    <col min="1536" max="1536" width="6.1796875" style="1230" bestFit="1" customWidth="1"/>
    <col min="1537" max="1537" width="19.7265625" style="1230" bestFit="1" customWidth="1"/>
    <col min="1538" max="1538" width="10.1796875" style="1230" bestFit="1" customWidth="1"/>
    <col min="1539" max="1539" width="14" style="1230" customWidth="1"/>
    <col min="1540" max="1540" width="14.36328125" style="1230" bestFit="1" customWidth="1"/>
    <col min="1541" max="1541" width="18.54296875" style="1230" customWidth="1"/>
    <col min="1542" max="1542" width="13" style="1230" bestFit="1" customWidth="1"/>
    <col min="1543" max="1543" width="70.7265625" style="1230" bestFit="1" customWidth="1"/>
    <col min="1544" max="1791" width="8.7265625" style="1230"/>
    <col min="1792" max="1792" width="6.1796875" style="1230" bestFit="1" customWidth="1"/>
    <col min="1793" max="1793" width="19.7265625" style="1230" bestFit="1" customWidth="1"/>
    <col min="1794" max="1794" width="10.1796875" style="1230" bestFit="1" customWidth="1"/>
    <col min="1795" max="1795" width="14" style="1230" customWidth="1"/>
    <col min="1796" max="1796" width="14.36328125" style="1230" bestFit="1" customWidth="1"/>
    <col min="1797" max="1797" width="18.54296875" style="1230" customWidth="1"/>
    <col min="1798" max="1798" width="13" style="1230" bestFit="1" customWidth="1"/>
    <col min="1799" max="1799" width="70.7265625" style="1230" bestFit="1" customWidth="1"/>
    <col min="1800" max="2047" width="8.7265625" style="1230"/>
    <col min="2048" max="2048" width="6.1796875" style="1230" bestFit="1" customWidth="1"/>
    <col min="2049" max="2049" width="19.7265625" style="1230" bestFit="1" customWidth="1"/>
    <col min="2050" max="2050" width="10.1796875" style="1230" bestFit="1" customWidth="1"/>
    <col min="2051" max="2051" width="14" style="1230" customWidth="1"/>
    <col min="2052" max="2052" width="14.36328125" style="1230" bestFit="1" customWidth="1"/>
    <col min="2053" max="2053" width="18.54296875" style="1230" customWidth="1"/>
    <col min="2054" max="2054" width="13" style="1230" bestFit="1" customWidth="1"/>
    <col min="2055" max="2055" width="70.7265625" style="1230" bestFit="1" customWidth="1"/>
    <col min="2056" max="2303" width="8.7265625" style="1230"/>
    <col min="2304" max="2304" width="6.1796875" style="1230" bestFit="1" customWidth="1"/>
    <col min="2305" max="2305" width="19.7265625" style="1230" bestFit="1" customWidth="1"/>
    <col min="2306" max="2306" width="10.1796875" style="1230" bestFit="1" customWidth="1"/>
    <col min="2307" max="2307" width="14" style="1230" customWidth="1"/>
    <col min="2308" max="2308" width="14.36328125" style="1230" bestFit="1" customWidth="1"/>
    <col min="2309" max="2309" width="18.54296875" style="1230" customWidth="1"/>
    <col min="2310" max="2310" width="13" style="1230" bestFit="1" customWidth="1"/>
    <col min="2311" max="2311" width="70.7265625" style="1230" bestFit="1" customWidth="1"/>
    <col min="2312" max="2559" width="8.7265625" style="1230"/>
    <col min="2560" max="2560" width="6.1796875" style="1230" bestFit="1" customWidth="1"/>
    <col min="2561" max="2561" width="19.7265625" style="1230" bestFit="1" customWidth="1"/>
    <col min="2562" max="2562" width="10.1796875" style="1230" bestFit="1" customWidth="1"/>
    <col min="2563" max="2563" width="14" style="1230" customWidth="1"/>
    <col min="2564" max="2564" width="14.36328125" style="1230" bestFit="1" customWidth="1"/>
    <col min="2565" max="2565" width="18.54296875" style="1230" customWidth="1"/>
    <col min="2566" max="2566" width="13" style="1230" bestFit="1" customWidth="1"/>
    <col min="2567" max="2567" width="70.7265625" style="1230" bestFit="1" customWidth="1"/>
    <col min="2568" max="2815" width="8.7265625" style="1230"/>
    <col min="2816" max="2816" width="6.1796875" style="1230" bestFit="1" customWidth="1"/>
    <col min="2817" max="2817" width="19.7265625" style="1230" bestFit="1" customWidth="1"/>
    <col min="2818" max="2818" width="10.1796875" style="1230" bestFit="1" customWidth="1"/>
    <col min="2819" max="2819" width="14" style="1230" customWidth="1"/>
    <col min="2820" max="2820" width="14.36328125" style="1230" bestFit="1" customWidth="1"/>
    <col min="2821" max="2821" width="18.54296875" style="1230" customWidth="1"/>
    <col min="2822" max="2822" width="13" style="1230" bestFit="1" customWidth="1"/>
    <col min="2823" max="2823" width="70.7265625" style="1230" bestFit="1" customWidth="1"/>
    <col min="2824" max="3071" width="8.7265625" style="1230"/>
    <col min="3072" max="3072" width="6.1796875" style="1230" bestFit="1" customWidth="1"/>
    <col min="3073" max="3073" width="19.7265625" style="1230" bestFit="1" customWidth="1"/>
    <col min="3074" max="3074" width="10.1796875" style="1230" bestFit="1" customWidth="1"/>
    <col min="3075" max="3075" width="14" style="1230" customWidth="1"/>
    <col min="3076" max="3076" width="14.36328125" style="1230" bestFit="1" customWidth="1"/>
    <col min="3077" max="3077" width="18.54296875" style="1230" customWidth="1"/>
    <col min="3078" max="3078" width="13" style="1230" bestFit="1" customWidth="1"/>
    <col min="3079" max="3079" width="70.7265625" style="1230" bestFit="1" customWidth="1"/>
    <col min="3080" max="3327" width="8.7265625" style="1230"/>
    <col min="3328" max="3328" width="6.1796875" style="1230" bestFit="1" customWidth="1"/>
    <col min="3329" max="3329" width="19.7265625" style="1230" bestFit="1" customWidth="1"/>
    <col min="3330" max="3330" width="10.1796875" style="1230" bestFit="1" customWidth="1"/>
    <col min="3331" max="3331" width="14" style="1230" customWidth="1"/>
    <col min="3332" max="3332" width="14.36328125" style="1230" bestFit="1" customWidth="1"/>
    <col min="3333" max="3333" width="18.54296875" style="1230" customWidth="1"/>
    <col min="3334" max="3334" width="13" style="1230" bestFit="1" customWidth="1"/>
    <col min="3335" max="3335" width="70.7265625" style="1230" bestFit="1" customWidth="1"/>
    <col min="3336" max="3583" width="8.7265625" style="1230"/>
    <col min="3584" max="3584" width="6.1796875" style="1230" bestFit="1" customWidth="1"/>
    <col min="3585" max="3585" width="19.7265625" style="1230" bestFit="1" customWidth="1"/>
    <col min="3586" max="3586" width="10.1796875" style="1230" bestFit="1" customWidth="1"/>
    <col min="3587" max="3587" width="14" style="1230" customWidth="1"/>
    <col min="3588" max="3588" width="14.36328125" style="1230" bestFit="1" customWidth="1"/>
    <col min="3589" max="3589" width="18.54296875" style="1230" customWidth="1"/>
    <col min="3590" max="3590" width="13" style="1230" bestFit="1" customWidth="1"/>
    <col min="3591" max="3591" width="70.7265625" style="1230" bestFit="1" customWidth="1"/>
    <col min="3592" max="3839" width="8.7265625" style="1230"/>
    <col min="3840" max="3840" width="6.1796875" style="1230" bestFit="1" customWidth="1"/>
    <col min="3841" max="3841" width="19.7265625" style="1230" bestFit="1" customWidth="1"/>
    <col min="3842" max="3842" width="10.1796875" style="1230" bestFit="1" customWidth="1"/>
    <col min="3843" max="3843" width="14" style="1230" customWidth="1"/>
    <col min="3844" max="3844" width="14.36328125" style="1230" bestFit="1" customWidth="1"/>
    <col min="3845" max="3845" width="18.54296875" style="1230" customWidth="1"/>
    <col min="3846" max="3846" width="13" style="1230" bestFit="1" customWidth="1"/>
    <col min="3847" max="3847" width="70.7265625" style="1230" bestFit="1" customWidth="1"/>
    <col min="3848" max="4095" width="8.7265625" style="1230"/>
    <col min="4096" max="4096" width="6.1796875" style="1230" bestFit="1" customWidth="1"/>
    <col min="4097" max="4097" width="19.7265625" style="1230" bestFit="1" customWidth="1"/>
    <col min="4098" max="4098" width="10.1796875" style="1230" bestFit="1" customWidth="1"/>
    <col min="4099" max="4099" width="14" style="1230" customWidth="1"/>
    <col min="4100" max="4100" width="14.36328125" style="1230" bestFit="1" customWidth="1"/>
    <col min="4101" max="4101" width="18.54296875" style="1230" customWidth="1"/>
    <col min="4102" max="4102" width="13" style="1230" bestFit="1" customWidth="1"/>
    <col min="4103" max="4103" width="70.7265625" style="1230" bestFit="1" customWidth="1"/>
    <col min="4104" max="4351" width="8.7265625" style="1230"/>
    <col min="4352" max="4352" width="6.1796875" style="1230" bestFit="1" customWidth="1"/>
    <col min="4353" max="4353" width="19.7265625" style="1230" bestFit="1" customWidth="1"/>
    <col min="4354" max="4354" width="10.1796875" style="1230" bestFit="1" customWidth="1"/>
    <col min="4355" max="4355" width="14" style="1230" customWidth="1"/>
    <col min="4356" max="4356" width="14.36328125" style="1230" bestFit="1" customWidth="1"/>
    <col min="4357" max="4357" width="18.54296875" style="1230" customWidth="1"/>
    <col min="4358" max="4358" width="13" style="1230" bestFit="1" customWidth="1"/>
    <col min="4359" max="4359" width="70.7265625" style="1230" bestFit="1" customWidth="1"/>
    <col min="4360" max="4607" width="8.7265625" style="1230"/>
    <col min="4608" max="4608" width="6.1796875" style="1230" bestFit="1" customWidth="1"/>
    <col min="4609" max="4609" width="19.7265625" style="1230" bestFit="1" customWidth="1"/>
    <col min="4610" max="4610" width="10.1796875" style="1230" bestFit="1" customWidth="1"/>
    <col min="4611" max="4611" width="14" style="1230" customWidth="1"/>
    <col min="4612" max="4612" width="14.36328125" style="1230" bestFit="1" customWidth="1"/>
    <col min="4613" max="4613" width="18.54296875" style="1230" customWidth="1"/>
    <col min="4614" max="4614" width="13" style="1230" bestFit="1" customWidth="1"/>
    <col min="4615" max="4615" width="70.7265625" style="1230" bestFit="1" customWidth="1"/>
    <col min="4616" max="4863" width="8.7265625" style="1230"/>
    <col min="4864" max="4864" width="6.1796875" style="1230" bestFit="1" customWidth="1"/>
    <col min="4865" max="4865" width="19.7265625" style="1230" bestFit="1" customWidth="1"/>
    <col min="4866" max="4866" width="10.1796875" style="1230" bestFit="1" customWidth="1"/>
    <col min="4867" max="4867" width="14" style="1230" customWidth="1"/>
    <col min="4868" max="4868" width="14.36328125" style="1230" bestFit="1" customWidth="1"/>
    <col min="4869" max="4869" width="18.54296875" style="1230" customWidth="1"/>
    <col min="4870" max="4870" width="13" style="1230" bestFit="1" customWidth="1"/>
    <col min="4871" max="4871" width="70.7265625" style="1230" bestFit="1" customWidth="1"/>
    <col min="4872" max="5119" width="8.7265625" style="1230"/>
    <col min="5120" max="5120" width="6.1796875" style="1230" bestFit="1" customWidth="1"/>
    <col min="5121" max="5121" width="19.7265625" style="1230" bestFit="1" customWidth="1"/>
    <col min="5122" max="5122" width="10.1796875" style="1230" bestFit="1" customWidth="1"/>
    <col min="5123" max="5123" width="14" style="1230" customWidth="1"/>
    <col min="5124" max="5124" width="14.36328125" style="1230" bestFit="1" customWidth="1"/>
    <col min="5125" max="5125" width="18.54296875" style="1230" customWidth="1"/>
    <col min="5126" max="5126" width="13" style="1230" bestFit="1" customWidth="1"/>
    <col min="5127" max="5127" width="70.7265625" style="1230" bestFit="1" customWidth="1"/>
    <col min="5128" max="5375" width="8.7265625" style="1230"/>
    <col min="5376" max="5376" width="6.1796875" style="1230" bestFit="1" customWidth="1"/>
    <col min="5377" max="5377" width="19.7265625" style="1230" bestFit="1" customWidth="1"/>
    <col min="5378" max="5378" width="10.1796875" style="1230" bestFit="1" customWidth="1"/>
    <col min="5379" max="5379" width="14" style="1230" customWidth="1"/>
    <col min="5380" max="5380" width="14.36328125" style="1230" bestFit="1" customWidth="1"/>
    <col min="5381" max="5381" width="18.54296875" style="1230" customWidth="1"/>
    <col min="5382" max="5382" width="13" style="1230" bestFit="1" customWidth="1"/>
    <col min="5383" max="5383" width="70.7265625" style="1230" bestFit="1" customWidth="1"/>
    <col min="5384" max="5631" width="8.7265625" style="1230"/>
    <col min="5632" max="5632" width="6.1796875" style="1230" bestFit="1" customWidth="1"/>
    <col min="5633" max="5633" width="19.7265625" style="1230" bestFit="1" customWidth="1"/>
    <col min="5634" max="5634" width="10.1796875" style="1230" bestFit="1" customWidth="1"/>
    <col min="5635" max="5635" width="14" style="1230" customWidth="1"/>
    <col min="5636" max="5636" width="14.36328125" style="1230" bestFit="1" customWidth="1"/>
    <col min="5637" max="5637" width="18.54296875" style="1230" customWidth="1"/>
    <col min="5638" max="5638" width="13" style="1230" bestFit="1" customWidth="1"/>
    <col min="5639" max="5639" width="70.7265625" style="1230" bestFit="1" customWidth="1"/>
    <col min="5640" max="5887" width="8.7265625" style="1230"/>
    <col min="5888" max="5888" width="6.1796875" style="1230" bestFit="1" customWidth="1"/>
    <col min="5889" max="5889" width="19.7265625" style="1230" bestFit="1" customWidth="1"/>
    <col min="5890" max="5890" width="10.1796875" style="1230" bestFit="1" customWidth="1"/>
    <col min="5891" max="5891" width="14" style="1230" customWidth="1"/>
    <col min="5892" max="5892" width="14.36328125" style="1230" bestFit="1" customWidth="1"/>
    <col min="5893" max="5893" width="18.54296875" style="1230" customWidth="1"/>
    <col min="5894" max="5894" width="13" style="1230" bestFit="1" customWidth="1"/>
    <col min="5895" max="5895" width="70.7265625" style="1230" bestFit="1" customWidth="1"/>
    <col min="5896" max="6143" width="8.7265625" style="1230"/>
    <col min="6144" max="6144" width="6.1796875" style="1230" bestFit="1" customWidth="1"/>
    <col min="6145" max="6145" width="19.7265625" style="1230" bestFit="1" customWidth="1"/>
    <col min="6146" max="6146" width="10.1796875" style="1230" bestFit="1" customWidth="1"/>
    <col min="6147" max="6147" width="14" style="1230" customWidth="1"/>
    <col min="6148" max="6148" width="14.36328125" style="1230" bestFit="1" customWidth="1"/>
    <col min="6149" max="6149" width="18.54296875" style="1230" customWidth="1"/>
    <col min="6150" max="6150" width="13" style="1230" bestFit="1" customWidth="1"/>
    <col min="6151" max="6151" width="70.7265625" style="1230" bestFit="1" customWidth="1"/>
    <col min="6152" max="6399" width="8.7265625" style="1230"/>
    <col min="6400" max="6400" width="6.1796875" style="1230" bestFit="1" customWidth="1"/>
    <col min="6401" max="6401" width="19.7265625" style="1230" bestFit="1" customWidth="1"/>
    <col min="6402" max="6402" width="10.1796875" style="1230" bestFit="1" customWidth="1"/>
    <col min="6403" max="6403" width="14" style="1230" customWidth="1"/>
    <col min="6404" max="6404" width="14.36328125" style="1230" bestFit="1" customWidth="1"/>
    <col min="6405" max="6405" width="18.54296875" style="1230" customWidth="1"/>
    <col min="6406" max="6406" width="13" style="1230" bestFit="1" customWidth="1"/>
    <col min="6407" max="6407" width="70.7265625" style="1230" bestFit="1" customWidth="1"/>
    <col min="6408" max="6655" width="8.7265625" style="1230"/>
    <col min="6656" max="6656" width="6.1796875" style="1230" bestFit="1" customWidth="1"/>
    <col min="6657" max="6657" width="19.7265625" style="1230" bestFit="1" customWidth="1"/>
    <col min="6658" max="6658" width="10.1796875" style="1230" bestFit="1" customWidth="1"/>
    <col min="6659" max="6659" width="14" style="1230" customWidth="1"/>
    <col min="6660" max="6660" width="14.36328125" style="1230" bestFit="1" customWidth="1"/>
    <col min="6661" max="6661" width="18.54296875" style="1230" customWidth="1"/>
    <col min="6662" max="6662" width="13" style="1230" bestFit="1" customWidth="1"/>
    <col min="6663" max="6663" width="70.7265625" style="1230" bestFit="1" customWidth="1"/>
    <col min="6664" max="6911" width="8.7265625" style="1230"/>
    <col min="6912" max="6912" width="6.1796875" style="1230" bestFit="1" customWidth="1"/>
    <col min="6913" max="6913" width="19.7265625" style="1230" bestFit="1" customWidth="1"/>
    <col min="6914" max="6914" width="10.1796875" style="1230" bestFit="1" customWidth="1"/>
    <col min="6915" max="6915" width="14" style="1230" customWidth="1"/>
    <col min="6916" max="6916" width="14.36328125" style="1230" bestFit="1" customWidth="1"/>
    <col min="6917" max="6917" width="18.54296875" style="1230" customWidth="1"/>
    <col min="6918" max="6918" width="13" style="1230" bestFit="1" customWidth="1"/>
    <col min="6919" max="6919" width="70.7265625" style="1230" bestFit="1" customWidth="1"/>
    <col min="6920" max="7167" width="8.7265625" style="1230"/>
    <col min="7168" max="7168" width="6.1796875" style="1230" bestFit="1" customWidth="1"/>
    <col min="7169" max="7169" width="19.7265625" style="1230" bestFit="1" customWidth="1"/>
    <col min="7170" max="7170" width="10.1796875" style="1230" bestFit="1" customWidth="1"/>
    <col min="7171" max="7171" width="14" style="1230" customWidth="1"/>
    <col min="7172" max="7172" width="14.36328125" style="1230" bestFit="1" customWidth="1"/>
    <col min="7173" max="7173" width="18.54296875" style="1230" customWidth="1"/>
    <col min="7174" max="7174" width="13" style="1230" bestFit="1" customWidth="1"/>
    <col min="7175" max="7175" width="70.7265625" style="1230" bestFit="1" customWidth="1"/>
    <col min="7176" max="7423" width="8.7265625" style="1230"/>
    <col min="7424" max="7424" width="6.1796875" style="1230" bestFit="1" customWidth="1"/>
    <col min="7425" max="7425" width="19.7265625" style="1230" bestFit="1" customWidth="1"/>
    <col min="7426" max="7426" width="10.1796875" style="1230" bestFit="1" customWidth="1"/>
    <col min="7427" max="7427" width="14" style="1230" customWidth="1"/>
    <col min="7428" max="7428" width="14.36328125" style="1230" bestFit="1" customWidth="1"/>
    <col min="7429" max="7429" width="18.54296875" style="1230" customWidth="1"/>
    <col min="7430" max="7430" width="13" style="1230" bestFit="1" customWidth="1"/>
    <col min="7431" max="7431" width="70.7265625" style="1230" bestFit="1" customWidth="1"/>
    <col min="7432" max="7679" width="8.7265625" style="1230"/>
    <col min="7680" max="7680" width="6.1796875" style="1230" bestFit="1" customWidth="1"/>
    <col min="7681" max="7681" width="19.7265625" style="1230" bestFit="1" customWidth="1"/>
    <col min="7682" max="7682" width="10.1796875" style="1230" bestFit="1" customWidth="1"/>
    <col min="7683" max="7683" width="14" style="1230" customWidth="1"/>
    <col min="7684" max="7684" width="14.36328125" style="1230" bestFit="1" customWidth="1"/>
    <col min="7685" max="7685" width="18.54296875" style="1230" customWidth="1"/>
    <col min="7686" max="7686" width="13" style="1230" bestFit="1" customWidth="1"/>
    <col min="7687" max="7687" width="70.7265625" style="1230" bestFit="1" customWidth="1"/>
    <col min="7688" max="7935" width="8.7265625" style="1230"/>
    <col min="7936" max="7936" width="6.1796875" style="1230" bestFit="1" customWidth="1"/>
    <col min="7937" max="7937" width="19.7265625" style="1230" bestFit="1" customWidth="1"/>
    <col min="7938" max="7938" width="10.1796875" style="1230" bestFit="1" customWidth="1"/>
    <col min="7939" max="7939" width="14" style="1230" customWidth="1"/>
    <col min="7940" max="7940" width="14.36328125" style="1230" bestFit="1" customWidth="1"/>
    <col min="7941" max="7941" width="18.54296875" style="1230" customWidth="1"/>
    <col min="7942" max="7942" width="13" style="1230" bestFit="1" customWidth="1"/>
    <col min="7943" max="7943" width="70.7265625" style="1230" bestFit="1" customWidth="1"/>
    <col min="7944" max="8191" width="8.7265625" style="1230"/>
    <col min="8192" max="8192" width="6.1796875" style="1230" bestFit="1" customWidth="1"/>
    <col min="8193" max="8193" width="19.7265625" style="1230" bestFit="1" customWidth="1"/>
    <col min="8194" max="8194" width="10.1796875" style="1230" bestFit="1" customWidth="1"/>
    <col min="8195" max="8195" width="14" style="1230" customWidth="1"/>
    <col min="8196" max="8196" width="14.36328125" style="1230" bestFit="1" customWidth="1"/>
    <col min="8197" max="8197" width="18.54296875" style="1230" customWidth="1"/>
    <col min="8198" max="8198" width="13" style="1230" bestFit="1" customWidth="1"/>
    <col min="8199" max="8199" width="70.7265625" style="1230" bestFit="1" customWidth="1"/>
    <col min="8200" max="8447" width="8.7265625" style="1230"/>
    <col min="8448" max="8448" width="6.1796875" style="1230" bestFit="1" customWidth="1"/>
    <col min="8449" max="8449" width="19.7265625" style="1230" bestFit="1" customWidth="1"/>
    <col min="8450" max="8450" width="10.1796875" style="1230" bestFit="1" customWidth="1"/>
    <col min="8451" max="8451" width="14" style="1230" customWidth="1"/>
    <col min="8452" max="8452" width="14.36328125" style="1230" bestFit="1" customWidth="1"/>
    <col min="8453" max="8453" width="18.54296875" style="1230" customWidth="1"/>
    <col min="8454" max="8454" width="13" style="1230" bestFit="1" customWidth="1"/>
    <col min="8455" max="8455" width="70.7265625" style="1230" bestFit="1" customWidth="1"/>
    <col min="8456" max="8703" width="8.7265625" style="1230"/>
    <col min="8704" max="8704" width="6.1796875" style="1230" bestFit="1" customWidth="1"/>
    <col min="8705" max="8705" width="19.7265625" style="1230" bestFit="1" customWidth="1"/>
    <col min="8706" max="8706" width="10.1796875" style="1230" bestFit="1" customWidth="1"/>
    <col min="8707" max="8707" width="14" style="1230" customWidth="1"/>
    <col min="8708" max="8708" width="14.36328125" style="1230" bestFit="1" customWidth="1"/>
    <col min="8709" max="8709" width="18.54296875" style="1230" customWidth="1"/>
    <col min="8710" max="8710" width="13" style="1230" bestFit="1" customWidth="1"/>
    <col min="8711" max="8711" width="70.7265625" style="1230" bestFit="1" customWidth="1"/>
    <col min="8712" max="8959" width="8.7265625" style="1230"/>
    <col min="8960" max="8960" width="6.1796875" style="1230" bestFit="1" customWidth="1"/>
    <col min="8961" max="8961" width="19.7265625" style="1230" bestFit="1" customWidth="1"/>
    <col min="8962" max="8962" width="10.1796875" style="1230" bestFit="1" customWidth="1"/>
    <col min="8963" max="8963" width="14" style="1230" customWidth="1"/>
    <col min="8964" max="8964" width="14.36328125" style="1230" bestFit="1" customWidth="1"/>
    <col min="8965" max="8965" width="18.54296875" style="1230" customWidth="1"/>
    <col min="8966" max="8966" width="13" style="1230" bestFit="1" customWidth="1"/>
    <col min="8967" max="8967" width="70.7265625" style="1230" bestFit="1" customWidth="1"/>
    <col min="8968" max="9215" width="8.7265625" style="1230"/>
    <col min="9216" max="9216" width="6.1796875" style="1230" bestFit="1" customWidth="1"/>
    <col min="9217" max="9217" width="19.7265625" style="1230" bestFit="1" customWidth="1"/>
    <col min="9218" max="9218" width="10.1796875" style="1230" bestFit="1" customWidth="1"/>
    <col min="9219" max="9219" width="14" style="1230" customWidth="1"/>
    <col min="9220" max="9220" width="14.36328125" style="1230" bestFit="1" customWidth="1"/>
    <col min="9221" max="9221" width="18.54296875" style="1230" customWidth="1"/>
    <col min="9222" max="9222" width="13" style="1230" bestFit="1" customWidth="1"/>
    <col min="9223" max="9223" width="70.7265625" style="1230" bestFit="1" customWidth="1"/>
    <col min="9224" max="9471" width="8.7265625" style="1230"/>
    <col min="9472" max="9472" width="6.1796875" style="1230" bestFit="1" customWidth="1"/>
    <col min="9473" max="9473" width="19.7265625" style="1230" bestFit="1" customWidth="1"/>
    <col min="9474" max="9474" width="10.1796875" style="1230" bestFit="1" customWidth="1"/>
    <col min="9475" max="9475" width="14" style="1230" customWidth="1"/>
    <col min="9476" max="9476" width="14.36328125" style="1230" bestFit="1" customWidth="1"/>
    <col min="9477" max="9477" width="18.54296875" style="1230" customWidth="1"/>
    <col min="9478" max="9478" width="13" style="1230" bestFit="1" customWidth="1"/>
    <col min="9479" max="9479" width="70.7265625" style="1230" bestFit="1" customWidth="1"/>
    <col min="9480" max="9727" width="8.7265625" style="1230"/>
    <col min="9728" max="9728" width="6.1796875" style="1230" bestFit="1" customWidth="1"/>
    <col min="9729" max="9729" width="19.7265625" style="1230" bestFit="1" customWidth="1"/>
    <col min="9730" max="9730" width="10.1796875" style="1230" bestFit="1" customWidth="1"/>
    <col min="9731" max="9731" width="14" style="1230" customWidth="1"/>
    <col min="9732" max="9732" width="14.36328125" style="1230" bestFit="1" customWidth="1"/>
    <col min="9733" max="9733" width="18.54296875" style="1230" customWidth="1"/>
    <col min="9734" max="9734" width="13" style="1230" bestFit="1" customWidth="1"/>
    <col min="9735" max="9735" width="70.7265625" style="1230" bestFit="1" customWidth="1"/>
    <col min="9736" max="9983" width="8.7265625" style="1230"/>
    <col min="9984" max="9984" width="6.1796875" style="1230" bestFit="1" customWidth="1"/>
    <col min="9985" max="9985" width="19.7265625" style="1230" bestFit="1" customWidth="1"/>
    <col min="9986" max="9986" width="10.1796875" style="1230" bestFit="1" customWidth="1"/>
    <col min="9987" max="9987" width="14" style="1230" customWidth="1"/>
    <col min="9988" max="9988" width="14.36328125" style="1230" bestFit="1" customWidth="1"/>
    <col min="9989" max="9989" width="18.54296875" style="1230" customWidth="1"/>
    <col min="9990" max="9990" width="13" style="1230" bestFit="1" customWidth="1"/>
    <col min="9991" max="9991" width="70.7265625" style="1230" bestFit="1" customWidth="1"/>
    <col min="9992" max="10239" width="8.7265625" style="1230"/>
    <col min="10240" max="10240" width="6.1796875" style="1230" bestFit="1" customWidth="1"/>
    <col min="10241" max="10241" width="19.7265625" style="1230" bestFit="1" customWidth="1"/>
    <col min="10242" max="10242" width="10.1796875" style="1230" bestFit="1" customWidth="1"/>
    <col min="10243" max="10243" width="14" style="1230" customWidth="1"/>
    <col min="10244" max="10244" width="14.36328125" style="1230" bestFit="1" customWidth="1"/>
    <col min="10245" max="10245" width="18.54296875" style="1230" customWidth="1"/>
    <col min="10246" max="10246" width="13" style="1230" bestFit="1" customWidth="1"/>
    <col min="10247" max="10247" width="70.7265625" style="1230" bestFit="1" customWidth="1"/>
    <col min="10248" max="10495" width="8.7265625" style="1230"/>
    <col min="10496" max="10496" width="6.1796875" style="1230" bestFit="1" customWidth="1"/>
    <col min="10497" max="10497" width="19.7265625" style="1230" bestFit="1" customWidth="1"/>
    <col min="10498" max="10498" width="10.1796875" style="1230" bestFit="1" customWidth="1"/>
    <col min="10499" max="10499" width="14" style="1230" customWidth="1"/>
    <col min="10500" max="10500" width="14.36328125" style="1230" bestFit="1" customWidth="1"/>
    <col min="10501" max="10501" width="18.54296875" style="1230" customWidth="1"/>
    <col min="10502" max="10502" width="13" style="1230" bestFit="1" customWidth="1"/>
    <col min="10503" max="10503" width="70.7265625" style="1230" bestFit="1" customWidth="1"/>
    <col min="10504" max="10751" width="8.7265625" style="1230"/>
    <col min="10752" max="10752" width="6.1796875" style="1230" bestFit="1" customWidth="1"/>
    <col min="10753" max="10753" width="19.7265625" style="1230" bestFit="1" customWidth="1"/>
    <col min="10754" max="10754" width="10.1796875" style="1230" bestFit="1" customWidth="1"/>
    <col min="10755" max="10755" width="14" style="1230" customWidth="1"/>
    <col min="10756" max="10756" width="14.36328125" style="1230" bestFit="1" customWidth="1"/>
    <col min="10757" max="10757" width="18.54296875" style="1230" customWidth="1"/>
    <col min="10758" max="10758" width="13" style="1230" bestFit="1" customWidth="1"/>
    <col min="10759" max="10759" width="70.7265625" style="1230" bestFit="1" customWidth="1"/>
    <col min="10760" max="11007" width="8.7265625" style="1230"/>
    <col min="11008" max="11008" width="6.1796875" style="1230" bestFit="1" customWidth="1"/>
    <col min="11009" max="11009" width="19.7265625" style="1230" bestFit="1" customWidth="1"/>
    <col min="11010" max="11010" width="10.1796875" style="1230" bestFit="1" customWidth="1"/>
    <col min="11011" max="11011" width="14" style="1230" customWidth="1"/>
    <col min="11012" max="11012" width="14.36328125" style="1230" bestFit="1" customWidth="1"/>
    <col min="11013" max="11013" width="18.54296875" style="1230" customWidth="1"/>
    <col min="11014" max="11014" width="13" style="1230" bestFit="1" customWidth="1"/>
    <col min="11015" max="11015" width="70.7265625" style="1230" bestFit="1" customWidth="1"/>
    <col min="11016" max="11263" width="8.7265625" style="1230"/>
    <col min="11264" max="11264" width="6.1796875" style="1230" bestFit="1" customWidth="1"/>
    <col min="11265" max="11265" width="19.7265625" style="1230" bestFit="1" customWidth="1"/>
    <col min="11266" max="11266" width="10.1796875" style="1230" bestFit="1" customWidth="1"/>
    <col min="11267" max="11267" width="14" style="1230" customWidth="1"/>
    <col min="11268" max="11268" width="14.36328125" style="1230" bestFit="1" customWidth="1"/>
    <col min="11269" max="11269" width="18.54296875" style="1230" customWidth="1"/>
    <col min="11270" max="11270" width="13" style="1230" bestFit="1" customWidth="1"/>
    <col min="11271" max="11271" width="70.7265625" style="1230" bestFit="1" customWidth="1"/>
    <col min="11272" max="11519" width="8.7265625" style="1230"/>
    <col min="11520" max="11520" width="6.1796875" style="1230" bestFit="1" customWidth="1"/>
    <col min="11521" max="11521" width="19.7265625" style="1230" bestFit="1" customWidth="1"/>
    <col min="11522" max="11522" width="10.1796875" style="1230" bestFit="1" customWidth="1"/>
    <col min="11523" max="11523" width="14" style="1230" customWidth="1"/>
    <col min="11524" max="11524" width="14.36328125" style="1230" bestFit="1" customWidth="1"/>
    <col min="11525" max="11525" width="18.54296875" style="1230" customWidth="1"/>
    <col min="11526" max="11526" width="13" style="1230" bestFit="1" customWidth="1"/>
    <col min="11527" max="11527" width="70.7265625" style="1230" bestFit="1" customWidth="1"/>
    <col min="11528" max="11775" width="8.7265625" style="1230"/>
    <col min="11776" max="11776" width="6.1796875" style="1230" bestFit="1" customWidth="1"/>
    <col min="11777" max="11777" width="19.7265625" style="1230" bestFit="1" customWidth="1"/>
    <col min="11778" max="11778" width="10.1796875" style="1230" bestFit="1" customWidth="1"/>
    <col min="11779" max="11779" width="14" style="1230" customWidth="1"/>
    <col min="11780" max="11780" width="14.36328125" style="1230" bestFit="1" customWidth="1"/>
    <col min="11781" max="11781" width="18.54296875" style="1230" customWidth="1"/>
    <col min="11782" max="11782" width="13" style="1230" bestFit="1" customWidth="1"/>
    <col min="11783" max="11783" width="70.7265625" style="1230" bestFit="1" customWidth="1"/>
    <col min="11784" max="12031" width="8.7265625" style="1230"/>
    <col min="12032" max="12032" width="6.1796875" style="1230" bestFit="1" customWidth="1"/>
    <col min="12033" max="12033" width="19.7265625" style="1230" bestFit="1" customWidth="1"/>
    <col min="12034" max="12034" width="10.1796875" style="1230" bestFit="1" customWidth="1"/>
    <col min="12035" max="12035" width="14" style="1230" customWidth="1"/>
    <col min="12036" max="12036" width="14.36328125" style="1230" bestFit="1" customWidth="1"/>
    <col min="12037" max="12037" width="18.54296875" style="1230" customWidth="1"/>
    <col min="12038" max="12038" width="13" style="1230" bestFit="1" customWidth="1"/>
    <col min="12039" max="12039" width="70.7265625" style="1230" bestFit="1" customWidth="1"/>
    <col min="12040" max="12287" width="8.7265625" style="1230"/>
    <col min="12288" max="12288" width="6.1796875" style="1230" bestFit="1" customWidth="1"/>
    <col min="12289" max="12289" width="19.7265625" style="1230" bestFit="1" customWidth="1"/>
    <col min="12290" max="12290" width="10.1796875" style="1230" bestFit="1" customWidth="1"/>
    <col min="12291" max="12291" width="14" style="1230" customWidth="1"/>
    <col min="12292" max="12292" width="14.36328125" style="1230" bestFit="1" customWidth="1"/>
    <col min="12293" max="12293" width="18.54296875" style="1230" customWidth="1"/>
    <col min="12294" max="12294" width="13" style="1230" bestFit="1" customWidth="1"/>
    <col min="12295" max="12295" width="70.7265625" style="1230" bestFit="1" customWidth="1"/>
    <col min="12296" max="12543" width="8.7265625" style="1230"/>
    <col min="12544" max="12544" width="6.1796875" style="1230" bestFit="1" customWidth="1"/>
    <col min="12545" max="12545" width="19.7265625" style="1230" bestFit="1" customWidth="1"/>
    <col min="12546" max="12546" width="10.1796875" style="1230" bestFit="1" customWidth="1"/>
    <col min="12547" max="12547" width="14" style="1230" customWidth="1"/>
    <col min="12548" max="12548" width="14.36328125" style="1230" bestFit="1" customWidth="1"/>
    <col min="12549" max="12549" width="18.54296875" style="1230" customWidth="1"/>
    <col min="12550" max="12550" width="13" style="1230" bestFit="1" customWidth="1"/>
    <col min="12551" max="12551" width="70.7265625" style="1230" bestFit="1" customWidth="1"/>
    <col min="12552" max="12799" width="8.7265625" style="1230"/>
    <col min="12800" max="12800" width="6.1796875" style="1230" bestFit="1" customWidth="1"/>
    <col min="12801" max="12801" width="19.7265625" style="1230" bestFit="1" customWidth="1"/>
    <col min="12802" max="12802" width="10.1796875" style="1230" bestFit="1" customWidth="1"/>
    <col min="12803" max="12803" width="14" style="1230" customWidth="1"/>
    <col min="12804" max="12804" width="14.36328125" style="1230" bestFit="1" customWidth="1"/>
    <col min="12805" max="12805" width="18.54296875" style="1230" customWidth="1"/>
    <col min="12806" max="12806" width="13" style="1230" bestFit="1" customWidth="1"/>
    <col min="12807" max="12807" width="70.7265625" style="1230" bestFit="1" customWidth="1"/>
    <col min="12808" max="13055" width="8.7265625" style="1230"/>
    <col min="13056" max="13056" width="6.1796875" style="1230" bestFit="1" customWidth="1"/>
    <col min="13057" max="13057" width="19.7265625" style="1230" bestFit="1" customWidth="1"/>
    <col min="13058" max="13058" width="10.1796875" style="1230" bestFit="1" customWidth="1"/>
    <col min="13059" max="13059" width="14" style="1230" customWidth="1"/>
    <col min="13060" max="13060" width="14.36328125" style="1230" bestFit="1" customWidth="1"/>
    <col min="13061" max="13061" width="18.54296875" style="1230" customWidth="1"/>
    <col min="13062" max="13062" width="13" style="1230" bestFit="1" customWidth="1"/>
    <col min="13063" max="13063" width="70.7265625" style="1230" bestFit="1" customWidth="1"/>
    <col min="13064" max="13311" width="8.7265625" style="1230"/>
    <col min="13312" max="13312" width="6.1796875" style="1230" bestFit="1" customWidth="1"/>
    <col min="13313" max="13313" width="19.7265625" style="1230" bestFit="1" customWidth="1"/>
    <col min="13314" max="13314" width="10.1796875" style="1230" bestFit="1" customWidth="1"/>
    <col min="13315" max="13315" width="14" style="1230" customWidth="1"/>
    <col min="13316" max="13316" width="14.36328125" style="1230" bestFit="1" customWidth="1"/>
    <col min="13317" max="13317" width="18.54296875" style="1230" customWidth="1"/>
    <col min="13318" max="13318" width="13" style="1230" bestFit="1" customWidth="1"/>
    <col min="13319" max="13319" width="70.7265625" style="1230" bestFit="1" customWidth="1"/>
    <col min="13320" max="13567" width="8.7265625" style="1230"/>
    <col min="13568" max="13568" width="6.1796875" style="1230" bestFit="1" customWidth="1"/>
    <col min="13569" max="13569" width="19.7265625" style="1230" bestFit="1" customWidth="1"/>
    <col min="13570" max="13570" width="10.1796875" style="1230" bestFit="1" customWidth="1"/>
    <col min="13571" max="13571" width="14" style="1230" customWidth="1"/>
    <col min="13572" max="13572" width="14.36328125" style="1230" bestFit="1" customWidth="1"/>
    <col min="13573" max="13573" width="18.54296875" style="1230" customWidth="1"/>
    <col min="13574" max="13574" width="13" style="1230" bestFit="1" customWidth="1"/>
    <col min="13575" max="13575" width="70.7265625" style="1230" bestFit="1" customWidth="1"/>
    <col min="13576" max="13823" width="8.7265625" style="1230"/>
    <col min="13824" max="13824" width="6.1796875" style="1230" bestFit="1" customWidth="1"/>
    <col min="13825" max="13825" width="19.7265625" style="1230" bestFit="1" customWidth="1"/>
    <col min="13826" max="13826" width="10.1796875" style="1230" bestFit="1" customWidth="1"/>
    <col min="13827" max="13827" width="14" style="1230" customWidth="1"/>
    <col min="13828" max="13828" width="14.36328125" style="1230" bestFit="1" customWidth="1"/>
    <col min="13829" max="13829" width="18.54296875" style="1230" customWidth="1"/>
    <col min="13830" max="13830" width="13" style="1230" bestFit="1" customWidth="1"/>
    <col min="13831" max="13831" width="70.7265625" style="1230" bestFit="1" customWidth="1"/>
    <col min="13832" max="14079" width="8.7265625" style="1230"/>
    <col min="14080" max="14080" width="6.1796875" style="1230" bestFit="1" customWidth="1"/>
    <col min="14081" max="14081" width="19.7265625" style="1230" bestFit="1" customWidth="1"/>
    <col min="14082" max="14082" width="10.1796875" style="1230" bestFit="1" customWidth="1"/>
    <col min="14083" max="14083" width="14" style="1230" customWidth="1"/>
    <col min="14084" max="14084" width="14.36328125" style="1230" bestFit="1" customWidth="1"/>
    <col min="14085" max="14085" width="18.54296875" style="1230" customWidth="1"/>
    <col min="14086" max="14086" width="13" style="1230" bestFit="1" customWidth="1"/>
    <col min="14087" max="14087" width="70.7265625" style="1230" bestFit="1" customWidth="1"/>
    <col min="14088" max="14335" width="8.7265625" style="1230"/>
    <col min="14336" max="14336" width="6.1796875" style="1230" bestFit="1" customWidth="1"/>
    <col min="14337" max="14337" width="19.7265625" style="1230" bestFit="1" customWidth="1"/>
    <col min="14338" max="14338" width="10.1796875" style="1230" bestFit="1" customWidth="1"/>
    <col min="14339" max="14339" width="14" style="1230" customWidth="1"/>
    <col min="14340" max="14340" width="14.36328125" style="1230" bestFit="1" customWidth="1"/>
    <col min="14341" max="14341" width="18.54296875" style="1230" customWidth="1"/>
    <col min="14342" max="14342" width="13" style="1230" bestFit="1" customWidth="1"/>
    <col min="14343" max="14343" width="70.7265625" style="1230" bestFit="1" customWidth="1"/>
    <col min="14344" max="14591" width="8.7265625" style="1230"/>
    <col min="14592" max="14592" width="6.1796875" style="1230" bestFit="1" customWidth="1"/>
    <col min="14593" max="14593" width="19.7265625" style="1230" bestFit="1" customWidth="1"/>
    <col min="14594" max="14594" width="10.1796875" style="1230" bestFit="1" customWidth="1"/>
    <col min="14595" max="14595" width="14" style="1230" customWidth="1"/>
    <col min="14596" max="14596" width="14.36328125" style="1230" bestFit="1" customWidth="1"/>
    <col min="14597" max="14597" width="18.54296875" style="1230" customWidth="1"/>
    <col min="14598" max="14598" width="13" style="1230" bestFit="1" customWidth="1"/>
    <col min="14599" max="14599" width="70.7265625" style="1230" bestFit="1" customWidth="1"/>
    <col min="14600" max="14847" width="8.7265625" style="1230"/>
    <col min="14848" max="14848" width="6.1796875" style="1230" bestFit="1" customWidth="1"/>
    <col min="14849" max="14849" width="19.7265625" style="1230" bestFit="1" customWidth="1"/>
    <col min="14850" max="14850" width="10.1796875" style="1230" bestFit="1" customWidth="1"/>
    <col min="14851" max="14851" width="14" style="1230" customWidth="1"/>
    <col min="14852" max="14852" width="14.36328125" style="1230" bestFit="1" customWidth="1"/>
    <col min="14853" max="14853" width="18.54296875" style="1230" customWidth="1"/>
    <col min="14854" max="14854" width="13" style="1230" bestFit="1" customWidth="1"/>
    <col min="14855" max="14855" width="70.7265625" style="1230" bestFit="1" customWidth="1"/>
    <col min="14856" max="15103" width="8.7265625" style="1230"/>
    <col min="15104" max="15104" width="6.1796875" style="1230" bestFit="1" customWidth="1"/>
    <col min="15105" max="15105" width="19.7265625" style="1230" bestFit="1" customWidth="1"/>
    <col min="15106" max="15106" width="10.1796875" style="1230" bestFit="1" customWidth="1"/>
    <col min="15107" max="15107" width="14" style="1230" customWidth="1"/>
    <col min="15108" max="15108" width="14.36328125" style="1230" bestFit="1" customWidth="1"/>
    <col min="15109" max="15109" width="18.54296875" style="1230" customWidth="1"/>
    <col min="15110" max="15110" width="13" style="1230" bestFit="1" customWidth="1"/>
    <col min="15111" max="15111" width="70.7265625" style="1230" bestFit="1" customWidth="1"/>
    <col min="15112" max="15359" width="8.7265625" style="1230"/>
    <col min="15360" max="15360" width="6.1796875" style="1230" bestFit="1" customWidth="1"/>
    <col min="15361" max="15361" width="19.7265625" style="1230" bestFit="1" customWidth="1"/>
    <col min="15362" max="15362" width="10.1796875" style="1230" bestFit="1" customWidth="1"/>
    <col min="15363" max="15363" width="14" style="1230" customWidth="1"/>
    <col min="15364" max="15364" width="14.36328125" style="1230" bestFit="1" customWidth="1"/>
    <col min="15365" max="15365" width="18.54296875" style="1230" customWidth="1"/>
    <col min="15366" max="15366" width="13" style="1230" bestFit="1" customWidth="1"/>
    <col min="15367" max="15367" width="70.7265625" style="1230" bestFit="1" customWidth="1"/>
    <col min="15368" max="15615" width="8.7265625" style="1230"/>
    <col min="15616" max="15616" width="6.1796875" style="1230" bestFit="1" customWidth="1"/>
    <col min="15617" max="15617" width="19.7265625" style="1230" bestFit="1" customWidth="1"/>
    <col min="15618" max="15618" width="10.1796875" style="1230" bestFit="1" customWidth="1"/>
    <col min="15619" max="15619" width="14" style="1230" customWidth="1"/>
    <col min="15620" max="15620" width="14.36328125" style="1230" bestFit="1" customWidth="1"/>
    <col min="15621" max="15621" width="18.54296875" style="1230" customWidth="1"/>
    <col min="15622" max="15622" width="13" style="1230" bestFit="1" customWidth="1"/>
    <col min="15623" max="15623" width="70.7265625" style="1230" bestFit="1" customWidth="1"/>
    <col min="15624" max="15871" width="8.7265625" style="1230"/>
    <col min="15872" max="15872" width="6.1796875" style="1230" bestFit="1" customWidth="1"/>
    <col min="15873" max="15873" width="19.7265625" style="1230" bestFit="1" customWidth="1"/>
    <col min="15874" max="15874" width="10.1796875" style="1230" bestFit="1" customWidth="1"/>
    <col min="15875" max="15875" width="14" style="1230" customWidth="1"/>
    <col min="15876" max="15876" width="14.36328125" style="1230" bestFit="1" customWidth="1"/>
    <col min="15877" max="15877" width="18.54296875" style="1230" customWidth="1"/>
    <col min="15878" max="15878" width="13" style="1230" bestFit="1" customWidth="1"/>
    <col min="15879" max="15879" width="70.7265625" style="1230" bestFit="1" customWidth="1"/>
    <col min="15880" max="16127" width="8.7265625" style="1230"/>
    <col min="16128" max="16128" width="6.1796875" style="1230" bestFit="1" customWidth="1"/>
    <col min="16129" max="16129" width="19.7265625" style="1230" bestFit="1" customWidth="1"/>
    <col min="16130" max="16130" width="10.1796875" style="1230" bestFit="1" customWidth="1"/>
    <col min="16131" max="16131" width="14" style="1230" customWidth="1"/>
    <col min="16132" max="16132" width="14.36328125" style="1230" bestFit="1" customWidth="1"/>
    <col min="16133" max="16133" width="18.54296875" style="1230" customWidth="1"/>
    <col min="16134" max="16134" width="13" style="1230" bestFit="1" customWidth="1"/>
    <col min="16135" max="16135" width="70.7265625" style="1230" bestFit="1" customWidth="1"/>
    <col min="16136" max="16384" width="8.7265625" style="1230"/>
  </cols>
  <sheetData>
    <row r="1" spans="1:12" ht="13">
      <c r="A1" s="1547" t="s">
        <v>3497</v>
      </c>
      <c r="B1" s="1547"/>
      <c r="C1" s="1547"/>
      <c r="D1" s="1547"/>
      <c r="E1" s="1547"/>
      <c r="F1" s="1547"/>
      <c r="G1" s="1547"/>
    </row>
    <row r="2" spans="1:12" ht="54.5" customHeight="1">
      <c r="A2" s="1231" t="s">
        <v>2915</v>
      </c>
      <c r="B2" s="1231" t="s">
        <v>3308</v>
      </c>
      <c r="C2" s="1232" t="s">
        <v>2707</v>
      </c>
      <c r="D2" s="1232" t="s">
        <v>3498</v>
      </c>
      <c r="E2" s="1232" t="s">
        <v>3499</v>
      </c>
      <c r="F2" s="1232" t="s">
        <v>593</v>
      </c>
      <c r="G2" s="1231" t="s">
        <v>19</v>
      </c>
    </row>
    <row r="3" spans="1:12" ht="14.5">
      <c r="A3" s="1546" t="s">
        <v>1675</v>
      </c>
      <c r="B3" s="1233" t="s">
        <v>3483</v>
      </c>
      <c r="C3" s="1243" t="s">
        <v>1858</v>
      </c>
      <c r="D3" s="1235">
        <v>1</v>
      </c>
      <c r="E3" s="1235">
        <v>2</v>
      </c>
      <c r="F3" s="1235">
        <f>D3-E3</f>
        <v>-1</v>
      </c>
      <c r="G3" s="1237" t="s">
        <v>3489</v>
      </c>
    </row>
    <row r="4" spans="1:12" ht="14.5">
      <c r="A4" s="1546"/>
      <c r="B4" s="1233" t="s">
        <v>3484</v>
      </c>
      <c r="C4" s="1243" t="s">
        <v>3500</v>
      </c>
      <c r="D4" s="1235"/>
      <c r="E4" s="1235">
        <v>0</v>
      </c>
      <c r="F4" s="1235">
        <f t="shared" ref="F4:F43" si="0">D4-E4</f>
        <v>0</v>
      </c>
      <c r="G4" s="1244"/>
    </row>
    <row r="5" spans="1:12" ht="14.5">
      <c r="A5" s="1546"/>
      <c r="B5" s="1233" t="s">
        <v>3486</v>
      </c>
      <c r="C5" s="1243" t="s">
        <v>3500</v>
      </c>
      <c r="D5" s="1235"/>
      <c r="E5" s="1235">
        <v>2</v>
      </c>
      <c r="F5" s="1235">
        <f t="shared" si="0"/>
        <v>-2</v>
      </c>
      <c r="G5" s="1237" t="s">
        <v>3489</v>
      </c>
    </row>
    <row r="6" spans="1:12" ht="14.5">
      <c r="A6" s="1546"/>
      <c r="B6" s="1233" t="s">
        <v>3487</v>
      </c>
      <c r="C6" s="1243" t="s">
        <v>3500</v>
      </c>
      <c r="D6" s="1235"/>
      <c r="E6" s="1235">
        <v>0</v>
      </c>
      <c r="F6" s="1235">
        <f t="shared" si="0"/>
        <v>0</v>
      </c>
      <c r="G6" s="1237"/>
    </row>
    <row r="7" spans="1:12" ht="14.5">
      <c r="A7" s="1546"/>
      <c r="B7" s="1233" t="s">
        <v>3488</v>
      </c>
      <c r="C7" s="1243" t="s">
        <v>3500</v>
      </c>
      <c r="D7" s="1235"/>
      <c r="E7" s="1235">
        <v>0</v>
      </c>
      <c r="F7" s="1235">
        <f t="shared" si="0"/>
        <v>0</v>
      </c>
      <c r="G7" s="1238"/>
    </row>
    <row r="8" spans="1:12" ht="14.5">
      <c r="A8" s="1546" t="s">
        <v>2419</v>
      </c>
      <c r="B8" s="1233" t="s">
        <v>3483</v>
      </c>
      <c r="C8" s="1243" t="s">
        <v>1858</v>
      </c>
      <c r="D8" s="1235">
        <v>33.5</v>
      </c>
      <c r="E8" s="1235">
        <v>31</v>
      </c>
      <c r="F8" s="1235">
        <f t="shared" si="0"/>
        <v>2.5</v>
      </c>
      <c r="G8" s="1237"/>
      <c r="L8" s="1230">
        <f>6/4</f>
        <v>1.5</v>
      </c>
    </row>
    <row r="9" spans="1:12" ht="14.5">
      <c r="A9" s="1546"/>
      <c r="B9" s="1233" t="s">
        <v>3484</v>
      </c>
      <c r="C9" s="1243" t="s">
        <v>3500</v>
      </c>
      <c r="D9" s="1235">
        <v>6</v>
      </c>
      <c r="E9" s="1235">
        <v>6</v>
      </c>
      <c r="F9" s="1235">
        <f t="shared" si="0"/>
        <v>0</v>
      </c>
      <c r="G9" s="1238"/>
    </row>
    <row r="10" spans="1:12" ht="14.5">
      <c r="A10" s="1546"/>
      <c r="B10" s="1233" t="s">
        <v>3486</v>
      </c>
      <c r="C10" s="1243" t="s">
        <v>3500</v>
      </c>
      <c r="D10" s="1235">
        <v>16</v>
      </c>
      <c r="E10" s="1235">
        <v>15</v>
      </c>
      <c r="F10" s="1235">
        <f t="shared" si="0"/>
        <v>1</v>
      </c>
      <c r="G10" s="1237"/>
    </row>
    <row r="11" spans="1:12" ht="14.5">
      <c r="A11" s="1546"/>
      <c r="B11" s="1233" t="s">
        <v>3487</v>
      </c>
      <c r="C11" s="1243" t="s">
        <v>3500</v>
      </c>
      <c r="D11" s="1235">
        <v>4</v>
      </c>
      <c r="E11" s="1235">
        <v>4</v>
      </c>
      <c r="F11" s="1235">
        <f t="shared" si="0"/>
        <v>0</v>
      </c>
      <c r="G11" s="1237"/>
    </row>
    <row r="12" spans="1:12" ht="14.5">
      <c r="A12" s="1546"/>
      <c r="B12" s="1233" t="s">
        <v>3490</v>
      </c>
      <c r="C12" s="1243" t="s">
        <v>3500</v>
      </c>
      <c r="D12" s="1235">
        <v>8</v>
      </c>
      <c r="E12" s="1235">
        <v>8</v>
      </c>
      <c r="F12" s="1235">
        <f t="shared" si="0"/>
        <v>0</v>
      </c>
      <c r="G12" s="1238"/>
    </row>
    <row r="13" spans="1:12" ht="14.5">
      <c r="A13" s="1546"/>
      <c r="B13" s="1233" t="s">
        <v>3493</v>
      </c>
      <c r="C13" s="1243" t="s">
        <v>3500</v>
      </c>
      <c r="D13" s="1235">
        <v>1</v>
      </c>
      <c r="E13" s="1235">
        <v>0</v>
      </c>
      <c r="F13" s="1235">
        <f t="shared" si="0"/>
        <v>1</v>
      </c>
      <c r="G13" s="1244"/>
    </row>
    <row r="14" spans="1:12" ht="14.5">
      <c r="A14" s="1546"/>
      <c r="B14" s="1233" t="s">
        <v>3501</v>
      </c>
      <c r="C14" s="1243" t="s">
        <v>3500</v>
      </c>
      <c r="D14" s="1235">
        <v>1</v>
      </c>
      <c r="E14" s="1235">
        <v>0</v>
      </c>
      <c r="F14" s="1235">
        <f t="shared" si="0"/>
        <v>1</v>
      </c>
      <c r="G14" s="1244"/>
    </row>
    <row r="15" spans="1:12" ht="14.5">
      <c r="A15" s="1546"/>
      <c r="B15" s="1233" t="s">
        <v>3502</v>
      </c>
      <c r="C15" s="1243" t="s">
        <v>3500</v>
      </c>
      <c r="D15" s="1235">
        <v>2</v>
      </c>
      <c r="E15" s="1235">
        <v>0</v>
      </c>
      <c r="F15" s="1235">
        <f t="shared" si="0"/>
        <v>2</v>
      </c>
      <c r="G15" s="1244"/>
    </row>
    <row r="16" spans="1:12" ht="14.5">
      <c r="A16" s="1546"/>
      <c r="B16" s="1233" t="s">
        <v>3503</v>
      </c>
      <c r="C16" s="1243" t="s">
        <v>3500</v>
      </c>
      <c r="D16" s="1235">
        <v>1</v>
      </c>
      <c r="E16" s="1235">
        <v>0</v>
      </c>
      <c r="F16" s="1235">
        <f t="shared" si="0"/>
        <v>1</v>
      </c>
      <c r="G16" s="1244"/>
    </row>
    <row r="17" spans="1:7" ht="14.5">
      <c r="A17" s="1546" t="s">
        <v>2420</v>
      </c>
      <c r="B17" s="1233" t="s">
        <v>3483</v>
      </c>
      <c r="C17" s="1243" t="s">
        <v>1858</v>
      </c>
      <c r="D17" s="1235">
        <v>33.25</v>
      </c>
      <c r="E17" s="1235">
        <v>31</v>
      </c>
      <c r="F17" s="1235">
        <f t="shared" si="0"/>
        <v>2.25</v>
      </c>
      <c r="G17" s="1237"/>
    </row>
    <row r="18" spans="1:7" ht="14.5">
      <c r="A18" s="1546"/>
      <c r="B18" s="1233" t="s">
        <v>3484</v>
      </c>
      <c r="C18" s="1243" t="s">
        <v>3500</v>
      </c>
      <c r="D18" s="1235">
        <v>7</v>
      </c>
      <c r="E18" s="1235">
        <v>7</v>
      </c>
      <c r="F18" s="1235">
        <f t="shared" si="0"/>
        <v>0</v>
      </c>
      <c r="G18" s="1237"/>
    </row>
    <row r="19" spans="1:7" ht="14.5">
      <c r="A19" s="1546"/>
      <c r="B19" s="1233" t="s">
        <v>3486</v>
      </c>
      <c r="C19" s="1243" t="s">
        <v>3500</v>
      </c>
      <c r="D19" s="1235">
        <v>4</v>
      </c>
      <c r="E19" s="1235">
        <v>4</v>
      </c>
      <c r="F19" s="1235">
        <f t="shared" si="0"/>
        <v>0</v>
      </c>
      <c r="G19" s="1237"/>
    </row>
    <row r="20" spans="1:7" ht="14.5">
      <c r="A20" s="1546"/>
      <c r="B20" s="1233" t="s">
        <v>3487</v>
      </c>
      <c r="C20" s="1243" t="s">
        <v>3500</v>
      </c>
      <c r="D20" s="1235">
        <v>8</v>
      </c>
      <c r="E20" s="1235">
        <v>7</v>
      </c>
      <c r="F20" s="1235">
        <f t="shared" si="0"/>
        <v>1</v>
      </c>
      <c r="G20" s="1237"/>
    </row>
    <row r="21" spans="1:7" ht="14.5">
      <c r="A21" s="1546"/>
      <c r="B21" s="1233" t="s">
        <v>3488</v>
      </c>
      <c r="C21" s="1243" t="s">
        <v>3500</v>
      </c>
      <c r="D21" s="1235"/>
      <c r="E21" s="1235">
        <v>0</v>
      </c>
      <c r="F21" s="1235">
        <f t="shared" si="0"/>
        <v>0</v>
      </c>
      <c r="G21" s="1237"/>
    </row>
    <row r="22" spans="1:7" ht="14.5">
      <c r="A22" s="1546"/>
      <c r="B22" s="1233" t="s">
        <v>3490</v>
      </c>
      <c r="C22" s="1243" t="s">
        <v>3500</v>
      </c>
      <c r="D22" s="1235">
        <v>8</v>
      </c>
      <c r="E22" s="1235">
        <v>8</v>
      </c>
      <c r="F22" s="1235">
        <f t="shared" si="0"/>
        <v>0</v>
      </c>
      <c r="G22" s="1238"/>
    </row>
    <row r="23" spans="1:7" ht="14.5">
      <c r="A23" s="1546"/>
      <c r="B23" s="1233" t="s">
        <v>3492</v>
      </c>
      <c r="C23" s="1243" t="s">
        <v>3500</v>
      </c>
      <c r="D23" s="1235">
        <v>1</v>
      </c>
      <c r="E23" s="1235">
        <v>0</v>
      </c>
      <c r="F23" s="1235">
        <f t="shared" si="0"/>
        <v>1</v>
      </c>
      <c r="G23" s="1244"/>
    </row>
    <row r="24" spans="1:7" ht="14.5">
      <c r="A24" s="1546"/>
      <c r="B24" s="1233" t="s">
        <v>3493</v>
      </c>
      <c r="C24" s="1243" t="s">
        <v>3500</v>
      </c>
      <c r="D24" s="1235">
        <v>2</v>
      </c>
      <c r="E24" s="1235">
        <v>2</v>
      </c>
      <c r="F24" s="1235">
        <f t="shared" si="0"/>
        <v>0</v>
      </c>
      <c r="G24" s="1238"/>
    </row>
    <row r="25" spans="1:7" ht="14.5">
      <c r="A25" s="1546"/>
      <c r="B25" s="1233" t="s">
        <v>3502</v>
      </c>
      <c r="C25" s="1243" t="s">
        <v>3500</v>
      </c>
      <c r="D25" s="1235">
        <v>1</v>
      </c>
      <c r="E25" s="1235">
        <v>0</v>
      </c>
      <c r="F25" s="1235">
        <f t="shared" si="0"/>
        <v>1</v>
      </c>
      <c r="G25" s="1244"/>
    </row>
    <row r="26" spans="1:7" ht="14.5">
      <c r="A26" s="1546"/>
      <c r="B26" s="1233" t="s">
        <v>3504</v>
      </c>
      <c r="C26" s="1243" t="s">
        <v>3500</v>
      </c>
      <c r="D26" s="1235">
        <v>2</v>
      </c>
      <c r="E26" s="1235">
        <v>0</v>
      </c>
      <c r="F26" s="1235">
        <f t="shared" si="0"/>
        <v>2</v>
      </c>
      <c r="G26" s="1244"/>
    </row>
    <row r="27" spans="1:7" ht="14.5">
      <c r="A27" s="1546" t="s">
        <v>2447</v>
      </c>
      <c r="B27" s="1233" t="s">
        <v>3483</v>
      </c>
      <c r="C27" s="1243" t="s">
        <v>1858</v>
      </c>
      <c r="D27" s="1235">
        <v>31.75</v>
      </c>
      <c r="E27" s="1235">
        <v>28</v>
      </c>
      <c r="F27" s="1235">
        <f t="shared" si="0"/>
        <v>3.75</v>
      </c>
      <c r="G27" s="1237"/>
    </row>
    <row r="28" spans="1:7" ht="14.5">
      <c r="A28" s="1546"/>
      <c r="B28" s="1233" t="s">
        <v>3484</v>
      </c>
      <c r="C28" s="1243" t="s">
        <v>3500</v>
      </c>
      <c r="D28" s="1235">
        <v>4</v>
      </c>
      <c r="E28" s="1235">
        <v>5</v>
      </c>
      <c r="F28" s="1235">
        <f t="shared" si="0"/>
        <v>-1</v>
      </c>
      <c r="G28" s="1237" t="s">
        <v>3489</v>
      </c>
    </row>
    <row r="29" spans="1:7" ht="14.5">
      <c r="A29" s="1546"/>
      <c r="B29" s="1233" t="s">
        <v>3486</v>
      </c>
      <c r="C29" s="1243" t="s">
        <v>3500</v>
      </c>
      <c r="D29" s="1235">
        <v>5</v>
      </c>
      <c r="E29" s="1235">
        <v>5</v>
      </c>
      <c r="F29" s="1235">
        <f t="shared" si="0"/>
        <v>0</v>
      </c>
      <c r="G29" s="1237"/>
    </row>
    <row r="30" spans="1:7" ht="14.5">
      <c r="A30" s="1546"/>
      <c r="B30" s="1233" t="s">
        <v>3487</v>
      </c>
      <c r="C30" s="1243" t="s">
        <v>3500</v>
      </c>
      <c r="D30" s="1235">
        <v>10</v>
      </c>
      <c r="E30" s="1235">
        <v>9</v>
      </c>
      <c r="F30" s="1235">
        <f t="shared" si="0"/>
        <v>1</v>
      </c>
      <c r="G30" s="1237"/>
    </row>
    <row r="31" spans="1:7" ht="14.5">
      <c r="A31" s="1546"/>
      <c r="B31" s="1233" t="s">
        <v>3490</v>
      </c>
      <c r="C31" s="1243" t="s">
        <v>3500</v>
      </c>
      <c r="D31" s="1235">
        <v>5</v>
      </c>
      <c r="E31" s="1235">
        <v>5</v>
      </c>
      <c r="F31" s="1235">
        <f t="shared" si="0"/>
        <v>0</v>
      </c>
      <c r="G31" s="1237"/>
    </row>
    <row r="32" spans="1:7" ht="14.5">
      <c r="A32" s="1546"/>
      <c r="B32" s="1233" t="s">
        <v>3492</v>
      </c>
      <c r="C32" s="1243" t="s">
        <v>3500</v>
      </c>
      <c r="D32" s="1235">
        <v>3</v>
      </c>
      <c r="E32" s="1235">
        <v>3</v>
      </c>
      <c r="F32" s="1235">
        <f t="shared" si="0"/>
        <v>0</v>
      </c>
      <c r="G32" s="1238"/>
    </row>
    <row r="33" spans="1:7" ht="14.5">
      <c r="A33" s="1546"/>
      <c r="B33" s="1233" t="s">
        <v>3493</v>
      </c>
      <c r="C33" s="1243" t="s">
        <v>3500</v>
      </c>
      <c r="D33" s="1235">
        <v>1</v>
      </c>
      <c r="E33" s="1235">
        <v>1</v>
      </c>
      <c r="F33" s="1235">
        <f t="shared" si="0"/>
        <v>0</v>
      </c>
      <c r="G33" s="1238"/>
    </row>
    <row r="34" spans="1:7" ht="14.5">
      <c r="A34" s="1546"/>
      <c r="B34" s="1233" t="s">
        <v>3501</v>
      </c>
      <c r="C34" s="1243" t="s">
        <v>3500</v>
      </c>
      <c r="D34" s="1235">
        <v>6</v>
      </c>
      <c r="E34" s="1235">
        <v>6</v>
      </c>
      <c r="F34" s="1235">
        <f t="shared" si="0"/>
        <v>0</v>
      </c>
      <c r="G34" s="1238"/>
    </row>
    <row r="35" spans="1:7" ht="14.5">
      <c r="A35" s="1546"/>
      <c r="B35" s="1233" t="s">
        <v>3519</v>
      </c>
      <c r="C35" s="1243" t="s">
        <v>3500</v>
      </c>
      <c r="D35" s="1235">
        <v>1</v>
      </c>
      <c r="E35" s="1235">
        <v>0</v>
      </c>
      <c r="F35" s="1235">
        <f t="shared" si="0"/>
        <v>1</v>
      </c>
      <c r="G35" s="1238"/>
    </row>
    <row r="36" spans="1:7" ht="14.5">
      <c r="A36" s="1546"/>
      <c r="B36" s="1233" t="s">
        <v>3505</v>
      </c>
      <c r="C36" s="1243" t="s">
        <v>3500</v>
      </c>
      <c r="D36" s="1235">
        <v>1</v>
      </c>
      <c r="E36" s="1235">
        <v>1</v>
      </c>
      <c r="F36" s="1235">
        <f t="shared" si="0"/>
        <v>0</v>
      </c>
      <c r="G36" s="1238"/>
    </row>
    <row r="37" spans="1:7" ht="14.5">
      <c r="A37" s="1546"/>
      <c r="B37" s="1233" t="s">
        <v>3491</v>
      </c>
      <c r="C37" s="1243" t="s">
        <v>1858</v>
      </c>
      <c r="D37" s="1235">
        <v>6.5</v>
      </c>
      <c r="E37" s="1235">
        <v>5</v>
      </c>
      <c r="F37" s="1235">
        <f t="shared" si="0"/>
        <v>1.5</v>
      </c>
      <c r="G37" s="1237"/>
    </row>
    <row r="38" spans="1:7" ht="14.5">
      <c r="A38" s="1546"/>
      <c r="B38" s="1233" t="s">
        <v>3484</v>
      </c>
      <c r="C38" s="1243" t="s">
        <v>3500</v>
      </c>
      <c r="D38" s="1235">
        <v>1</v>
      </c>
      <c r="E38" s="1235">
        <v>1</v>
      </c>
      <c r="F38" s="1235">
        <f t="shared" si="0"/>
        <v>0</v>
      </c>
      <c r="G38" s="1237"/>
    </row>
    <row r="39" spans="1:7" ht="14.5">
      <c r="A39" s="1546"/>
      <c r="B39" s="1233" t="s">
        <v>3486</v>
      </c>
      <c r="C39" s="1243" t="s">
        <v>3500</v>
      </c>
      <c r="D39" s="1235">
        <v>1</v>
      </c>
      <c r="E39" s="1235">
        <v>1</v>
      </c>
      <c r="F39" s="1235">
        <f t="shared" si="0"/>
        <v>0</v>
      </c>
      <c r="G39" s="1237"/>
    </row>
    <row r="40" spans="1:7" ht="14.5">
      <c r="A40" s="1546"/>
      <c r="B40" s="1233" t="s">
        <v>3487</v>
      </c>
      <c r="C40" s="1243" t="s">
        <v>3500</v>
      </c>
      <c r="D40" s="1235">
        <v>7</v>
      </c>
      <c r="E40" s="1235">
        <v>5</v>
      </c>
      <c r="F40" s="1235">
        <f t="shared" si="0"/>
        <v>2</v>
      </c>
      <c r="G40" s="1237"/>
    </row>
    <row r="41" spans="1:7" ht="14.5">
      <c r="A41" s="1546"/>
      <c r="B41" s="1233" t="s">
        <v>3492</v>
      </c>
      <c r="C41" s="1243" t="s">
        <v>3500</v>
      </c>
      <c r="D41" s="1235">
        <v>3</v>
      </c>
      <c r="E41" s="1235">
        <v>3</v>
      </c>
      <c r="F41" s="1235">
        <f t="shared" si="0"/>
        <v>0</v>
      </c>
      <c r="G41" s="1237"/>
    </row>
    <row r="42" spans="1:7" ht="14.5">
      <c r="A42" s="1546"/>
      <c r="B42" s="1233" t="s">
        <v>3490</v>
      </c>
      <c r="C42" s="1243" t="s">
        <v>3500</v>
      </c>
      <c r="D42" s="1235">
        <v>3</v>
      </c>
      <c r="E42" s="1235">
        <v>2</v>
      </c>
      <c r="F42" s="1235">
        <f t="shared" si="0"/>
        <v>1</v>
      </c>
      <c r="G42" s="1238"/>
    </row>
    <row r="43" spans="1:7" ht="14.5">
      <c r="A43" s="1546"/>
      <c r="B43" s="1233" t="s">
        <v>3493</v>
      </c>
      <c r="C43" s="1243" t="s">
        <v>3500</v>
      </c>
      <c r="D43" s="1235">
        <v>2</v>
      </c>
      <c r="E43" s="1235">
        <v>2</v>
      </c>
      <c r="F43" s="1235">
        <f t="shared" si="0"/>
        <v>0</v>
      </c>
      <c r="G43" s="1238"/>
    </row>
    <row r="44" spans="1:7" ht="13">
      <c r="A44" s="1553" t="s">
        <v>994</v>
      </c>
      <c r="B44" s="1553"/>
      <c r="C44" s="1245" t="s">
        <v>1858</v>
      </c>
      <c r="D44" s="1245">
        <f>D3+D8+D17+D27+D37+((D4)/4)+(D29/4)+(D39/4)+(D9/4)+(D18/4)+(D28/4)+(D38/4)</f>
        <v>112</v>
      </c>
      <c r="E44" s="1245">
        <f>E3+E8+E17+E27+E37+((E4)/4)+(E29/4)+(E39/4)+(E9/4)+(E18/4)+(E28/4)+(E38/4)</f>
        <v>103.25</v>
      </c>
      <c r="F44" s="1245">
        <f>F3+F8+F17+F27+F37+((F4)/4)+(F29/4)+(F39/4)+(F9/4)+(F18/4)+(F28/4)+(F38/4)</f>
        <v>8.75</v>
      </c>
      <c r="G44" s="124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30" bestFit="1" customWidth="1"/>
    <col min="2" max="2" width="16.54296875" style="1230" bestFit="1" customWidth="1"/>
    <col min="3" max="3" width="14.36328125" style="1230" bestFit="1" customWidth="1"/>
    <col min="4" max="5" width="15.90625" style="1230" customWidth="1"/>
    <col min="6" max="6" width="11.81640625" style="1230" customWidth="1"/>
    <col min="7" max="7" width="18.36328125" style="1230" bestFit="1" customWidth="1"/>
    <col min="8" max="256" width="8.7265625" style="1230"/>
    <col min="257" max="257" width="10.7265625" style="1230" bestFit="1" customWidth="1"/>
    <col min="258" max="258" width="16.54296875" style="1230" bestFit="1" customWidth="1"/>
    <col min="259" max="259" width="14.36328125" style="1230" bestFit="1" customWidth="1"/>
    <col min="260" max="261" width="15.90625" style="1230" customWidth="1"/>
    <col min="262" max="262" width="11.81640625" style="1230" customWidth="1"/>
    <col min="263" max="263" width="18.36328125" style="1230" bestFit="1" customWidth="1"/>
    <col min="264" max="512" width="8.7265625" style="1230"/>
    <col min="513" max="513" width="10.7265625" style="1230" bestFit="1" customWidth="1"/>
    <col min="514" max="514" width="16.54296875" style="1230" bestFit="1" customWidth="1"/>
    <col min="515" max="515" width="14.36328125" style="1230" bestFit="1" customWidth="1"/>
    <col min="516" max="517" width="15.90625" style="1230" customWidth="1"/>
    <col min="518" max="518" width="11.81640625" style="1230" customWidth="1"/>
    <col min="519" max="519" width="18.36328125" style="1230" bestFit="1" customWidth="1"/>
    <col min="520" max="768" width="8.7265625" style="1230"/>
    <col min="769" max="769" width="10.7265625" style="1230" bestFit="1" customWidth="1"/>
    <col min="770" max="770" width="16.54296875" style="1230" bestFit="1" customWidth="1"/>
    <col min="771" max="771" width="14.36328125" style="1230" bestFit="1" customWidth="1"/>
    <col min="772" max="773" width="15.90625" style="1230" customWidth="1"/>
    <col min="774" max="774" width="11.81640625" style="1230" customWidth="1"/>
    <col min="775" max="775" width="18.36328125" style="1230" bestFit="1" customWidth="1"/>
    <col min="776" max="1024" width="8.7265625" style="1230"/>
    <col min="1025" max="1025" width="10.7265625" style="1230" bestFit="1" customWidth="1"/>
    <col min="1026" max="1026" width="16.54296875" style="1230" bestFit="1" customWidth="1"/>
    <col min="1027" max="1027" width="14.36328125" style="1230" bestFit="1" customWidth="1"/>
    <col min="1028" max="1029" width="15.90625" style="1230" customWidth="1"/>
    <col min="1030" max="1030" width="11.81640625" style="1230" customWidth="1"/>
    <col min="1031" max="1031" width="18.36328125" style="1230" bestFit="1" customWidth="1"/>
    <col min="1032" max="1280" width="8.7265625" style="1230"/>
    <col min="1281" max="1281" width="10.7265625" style="1230" bestFit="1" customWidth="1"/>
    <col min="1282" max="1282" width="16.54296875" style="1230" bestFit="1" customWidth="1"/>
    <col min="1283" max="1283" width="14.36328125" style="1230" bestFit="1" customWidth="1"/>
    <col min="1284" max="1285" width="15.90625" style="1230" customWidth="1"/>
    <col min="1286" max="1286" width="11.81640625" style="1230" customWidth="1"/>
    <col min="1287" max="1287" width="18.36328125" style="1230" bestFit="1" customWidth="1"/>
    <col min="1288" max="1536" width="8.7265625" style="1230"/>
    <col min="1537" max="1537" width="10.7265625" style="1230" bestFit="1" customWidth="1"/>
    <col min="1538" max="1538" width="16.54296875" style="1230" bestFit="1" customWidth="1"/>
    <col min="1539" max="1539" width="14.36328125" style="1230" bestFit="1" customWidth="1"/>
    <col min="1540" max="1541" width="15.90625" style="1230" customWidth="1"/>
    <col min="1542" max="1542" width="11.81640625" style="1230" customWidth="1"/>
    <col min="1543" max="1543" width="18.36328125" style="1230" bestFit="1" customWidth="1"/>
    <col min="1544" max="1792" width="8.7265625" style="1230"/>
    <col min="1793" max="1793" width="10.7265625" style="1230" bestFit="1" customWidth="1"/>
    <col min="1794" max="1794" width="16.54296875" style="1230" bestFit="1" customWidth="1"/>
    <col min="1795" max="1795" width="14.36328125" style="1230" bestFit="1" customWidth="1"/>
    <col min="1796" max="1797" width="15.90625" style="1230" customWidth="1"/>
    <col min="1798" max="1798" width="11.81640625" style="1230" customWidth="1"/>
    <col min="1799" max="1799" width="18.36328125" style="1230" bestFit="1" customWidth="1"/>
    <col min="1800" max="2048" width="8.7265625" style="1230"/>
    <col min="2049" max="2049" width="10.7265625" style="1230" bestFit="1" customWidth="1"/>
    <col min="2050" max="2050" width="16.54296875" style="1230" bestFit="1" customWidth="1"/>
    <col min="2051" max="2051" width="14.36328125" style="1230" bestFit="1" customWidth="1"/>
    <col min="2052" max="2053" width="15.90625" style="1230" customWidth="1"/>
    <col min="2054" max="2054" width="11.81640625" style="1230" customWidth="1"/>
    <col min="2055" max="2055" width="18.36328125" style="1230" bestFit="1" customWidth="1"/>
    <col min="2056" max="2304" width="8.7265625" style="1230"/>
    <col min="2305" max="2305" width="10.7265625" style="1230" bestFit="1" customWidth="1"/>
    <col min="2306" max="2306" width="16.54296875" style="1230" bestFit="1" customWidth="1"/>
    <col min="2307" max="2307" width="14.36328125" style="1230" bestFit="1" customWidth="1"/>
    <col min="2308" max="2309" width="15.90625" style="1230" customWidth="1"/>
    <col min="2310" max="2310" width="11.81640625" style="1230" customWidth="1"/>
    <col min="2311" max="2311" width="18.36328125" style="1230" bestFit="1" customWidth="1"/>
    <col min="2312" max="2560" width="8.7265625" style="1230"/>
    <col min="2561" max="2561" width="10.7265625" style="1230" bestFit="1" customWidth="1"/>
    <col min="2562" max="2562" width="16.54296875" style="1230" bestFit="1" customWidth="1"/>
    <col min="2563" max="2563" width="14.36328125" style="1230" bestFit="1" customWidth="1"/>
    <col min="2564" max="2565" width="15.90625" style="1230" customWidth="1"/>
    <col min="2566" max="2566" width="11.81640625" style="1230" customWidth="1"/>
    <col min="2567" max="2567" width="18.36328125" style="1230" bestFit="1" customWidth="1"/>
    <col min="2568" max="2816" width="8.7265625" style="1230"/>
    <col min="2817" max="2817" width="10.7265625" style="1230" bestFit="1" customWidth="1"/>
    <col min="2818" max="2818" width="16.54296875" style="1230" bestFit="1" customWidth="1"/>
    <col min="2819" max="2819" width="14.36328125" style="1230" bestFit="1" customWidth="1"/>
    <col min="2820" max="2821" width="15.90625" style="1230" customWidth="1"/>
    <col min="2822" max="2822" width="11.81640625" style="1230" customWidth="1"/>
    <col min="2823" max="2823" width="18.36328125" style="1230" bestFit="1" customWidth="1"/>
    <col min="2824" max="3072" width="8.7265625" style="1230"/>
    <col min="3073" max="3073" width="10.7265625" style="1230" bestFit="1" customWidth="1"/>
    <col min="3074" max="3074" width="16.54296875" style="1230" bestFit="1" customWidth="1"/>
    <col min="3075" max="3075" width="14.36328125" style="1230" bestFit="1" customWidth="1"/>
    <col min="3076" max="3077" width="15.90625" style="1230" customWidth="1"/>
    <col min="3078" max="3078" width="11.81640625" style="1230" customWidth="1"/>
    <col min="3079" max="3079" width="18.36328125" style="1230" bestFit="1" customWidth="1"/>
    <col min="3080" max="3328" width="8.7265625" style="1230"/>
    <col min="3329" max="3329" width="10.7265625" style="1230" bestFit="1" customWidth="1"/>
    <col min="3330" max="3330" width="16.54296875" style="1230" bestFit="1" customWidth="1"/>
    <col min="3331" max="3331" width="14.36328125" style="1230" bestFit="1" customWidth="1"/>
    <col min="3332" max="3333" width="15.90625" style="1230" customWidth="1"/>
    <col min="3334" max="3334" width="11.81640625" style="1230" customWidth="1"/>
    <col min="3335" max="3335" width="18.36328125" style="1230" bestFit="1" customWidth="1"/>
    <col min="3336" max="3584" width="8.7265625" style="1230"/>
    <col min="3585" max="3585" width="10.7265625" style="1230" bestFit="1" customWidth="1"/>
    <col min="3586" max="3586" width="16.54296875" style="1230" bestFit="1" customWidth="1"/>
    <col min="3587" max="3587" width="14.36328125" style="1230" bestFit="1" customWidth="1"/>
    <col min="3588" max="3589" width="15.90625" style="1230" customWidth="1"/>
    <col min="3590" max="3590" width="11.81640625" style="1230" customWidth="1"/>
    <col min="3591" max="3591" width="18.36328125" style="1230" bestFit="1" customWidth="1"/>
    <col min="3592" max="3840" width="8.7265625" style="1230"/>
    <col min="3841" max="3841" width="10.7265625" style="1230" bestFit="1" customWidth="1"/>
    <col min="3842" max="3842" width="16.54296875" style="1230" bestFit="1" customWidth="1"/>
    <col min="3843" max="3843" width="14.36328125" style="1230" bestFit="1" customWidth="1"/>
    <col min="3844" max="3845" width="15.90625" style="1230" customWidth="1"/>
    <col min="3846" max="3846" width="11.81640625" style="1230" customWidth="1"/>
    <col min="3847" max="3847" width="18.36328125" style="1230" bestFit="1" customWidth="1"/>
    <col min="3848" max="4096" width="8.7265625" style="1230"/>
    <col min="4097" max="4097" width="10.7265625" style="1230" bestFit="1" customWidth="1"/>
    <col min="4098" max="4098" width="16.54296875" style="1230" bestFit="1" customWidth="1"/>
    <col min="4099" max="4099" width="14.36328125" style="1230" bestFit="1" customWidth="1"/>
    <col min="4100" max="4101" width="15.90625" style="1230" customWidth="1"/>
    <col min="4102" max="4102" width="11.81640625" style="1230" customWidth="1"/>
    <col min="4103" max="4103" width="18.36328125" style="1230" bestFit="1" customWidth="1"/>
    <col min="4104" max="4352" width="8.7265625" style="1230"/>
    <col min="4353" max="4353" width="10.7265625" style="1230" bestFit="1" customWidth="1"/>
    <col min="4354" max="4354" width="16.54296875" style="1230" bestFit="1" customWidth="1"/>
    <col min="4355" max="4355" width="14.36328125" style="1230" bestFit="1" customWidth="1"/>
    <col min="4356" max="4357" width="15.90625" style="1230" customWidth="1"/>
    <col min="4358" max="4358" width="11.81640625" style="1230" customWidth="1"/>
    <col min="4359" max="4359" width="18.36328125" style="1230" bestFit="1" customWidth="1"/>
    <col min="4360" max="4608" width="8.7265625" style="1230"/>
    <col min="4609" max="4609" width="10.7265625" style="1230" bestFit="1" customWidth="1"/>
    <col min="4610" max="4610" width="16.54296875" style="1230" bestFit="1" customWidth="1"/>
    <col min="4611" max="4611" width="14.36328125" style="1230" bestFit="1" customWidth="1"/>
    <col min="4612" max="4613" width="15.90625" style="1230" customWidth="1"/>
    <col min="4614" max="4614" width="11.81640625" style="1230" customWidth="1"/>
    <col min="4615" max="4615" width="18.36328125" style="1230" bestFit="1" customWidth="1"/>
    <col min="4616" max="4864" width="8.7265625" style="1230"/>
    <col min="4865" max="4865" width="10.7265625" style="1230" bestFit="1" customWidth="1"/>
    <col min="4866" max="4866" width="16.54296875" style="1230" bestFit="1" customWidth="1"/>
    <col min="4867" max="4867" width="14.36328125" style="1230" bestFit="1" customWidth="1"/>
    <col min="4868" max="4869" width="15.90625" style="1230" customWidth="1"/>
    <col min="4870" max="4870" width="11.81640625" style="1230" customWidth="1"/>
    <col min="4871" max="4871" width="18.36328125" style="1230" bestFit="1" customWidth="1"/>
    <col min="4872" max="5120" width="8.7265625" style="1230"/>
    <col min="5121" max="5121" width="10.7265625" style="1230" bestFit="1" customWidth="1"/>
    <col min="5122" max="5122" width="16.54296875" style="1230" bestFit="1" customWidth="1"/>
    <col min="5123" max="5123" width="14.36328125" style="1230" bestFit="1" customWidth="1"/>
    <col min="5124" max="5125" width="15.90625" style="1230" customWidth="1"/>
    <col min="5126" max="5126" width="11.81640625" style="1230" customWidth="1"/>
    <col min="5127" max="5127" width="18.36328125" style="1230" bestFit="1" customWidth="1"/>
    <col min="5128" max="5376" width="8.7265625" style="1230"/>
    <col min="5377" max="5377" width="10.7265625" style="1230" bestFit="1" customWidth="1"/>
    <col min="5378" max="5378" width="16.54296875" style="1230" bestFit="1" customWidth="1"/>
    <col min="5379" max="5379" width="14.36328125" style="1230" bestFit="1" customWidth="1"/>
    <col min="5380" max="5381" width="15.90625" style="1230" customWidth="1"/>
    <col min="5382" max="5382" width="11.81640625" style="1230" customWidth="1"/>
    <col min="5383" max="5383" width="18.36328125" style="1230" bestFit="1" customWidth="1"/>
    <col min="5384" max="5632" width="8.7265625" style="1230"/>
    <col min="5633" max="5633" width="10.7265625" style="1230" bestFit="1" customWidth="1"/>
    <col min="5634" max="5634" width="16.54296875" style="1230" bestFit="1" customWidth="1"/>
    <col min="5635" max="5635" width="14.36328125" style="1230" bestFit="1" customWidth="1"/>
    <col min="5636" max="5637" width="15.90625" style="1230" customWidth="1"/>
    <col min="5638" max="5638" width="11.81640625" style="1230" customWidth="1"/>
    <col min="5639" max="5639" width="18.36328125" style="1230" bestFit="1" customWidth="1"/>
    <col min="5640" max="5888" width="8.7265625" style="1230"/>
    <col min="5889" max="5889" width="10.7265625" style="1230" bestFit="1" customWidth="1"/>
    <col min="5890" max="5890" width="16.54296875" style="1230" bestFit="1" customWidth="1"/>
    <col min="5891" max="5891" width="14.36328125" style="1230" bestFit="1" customWidth="1"/>
    <col min="5892" max="5893" width="15.90625" style="1230" customWidth="1"/>
    <col min="5894" max="5894" width="11.81640625" style="1230" customWidth="1"/>
    <col min="5895" max="5895" width="18.36328125" style="1230" bestFit="1" customWidth="1"/>
    <col min="5896" max="6144" width="8.7265625" style="1230"/>
    <col min="6145" max="6145" width="10.7265625" style="1230" bestFit="1" customWidth="1"/>
    <col min="6146" max="6146" width="16.54296875" style="1230" bestFit="1" customWidth="1"/>
    <col min="6147" max="6147" width="14.36328125" style="1230" bestFit="1" customWidth="1"/>
    <col min="6148" max="6149" width="15.90625" style="1230" customWidth="1"/>
    <col min="6150" max="6150" width="11.81640625" style="1230" customWidth="1"/>
    <col min="6151" max="6151" width="18.36328125" style="1230" bestFit="1" customWidth="1"/>
    <col min="6152" max="6400" width="8.7265625" style="1230"/>
    <col min="6401" max="6401" width="10.7265625" style="1230" bestFit="1" customWidth="1"/>
    <col min="6402" max="6402" width="16.54296875" style="1230" bestFit="1" customWidth="1"/>
    <col min="6403" max="6403" width="14.36328125" style="1230" bestFit="1" customWidth="1"/>
    <col min="6404" max="6405" width="15.90625" style="1230" customWidth="1"/>
    <col min="6406" max="6406" width="11.81640625" style="1230" customWidth="1"/>
    <col min="6407" max="6407" width="18.36328125" style="1230" bestFit="1" customWidth="1"/>
    <col min="6408" max="6656" width="8.7265625" style="1230"/>
    <col min="6657" max="6657" width="10.7265625" style="1230" bestFit="1" customWidth="1"/>
    <col min="6658" max="6658" width="16.54296875" style="1230" bestFit="1" customWidth="1"/>
    <col min="6659" max="6659" width="14.36328125" style="1230" bestFit="1" customWidth="1"/>
    <col min="6660" max="6661" width="15.90625" style="1230" customWidth="1"/>
    <col min="6662" max="6662" width="11.81640625" style="1230" customWidth="1"/>
    <col min="6663" max="6663" width="18.36328125" style="1230" bestFit="1" customWidth="1"/>
    <col min="6664" max="6912" width="8.7265625" style="1230"/>
    <col min="6913" max="6913" width="10.7265625" style="1230" bestFit="1" customWidth="1"/>
    <col min="6914" max="6914" width="16.54296875" style="1230" bestFit="1" customWidth="1"/>
    <col min="6915" max="6915" width="14.36328125" style="1230" bestFit="1" customWidth="1"/>
    <col min="6916" max="6917" width="15.90625" style="1230" customWidth="1"/>
    <col min="6918" max="6918" width="11.81640625" style="1230" customWidth="1"/>
    <col min="6919" max="6919" width="18.36328125" style="1230" bestFit="1" customWidth="1"/>
    <col min="6920" max="7168" width="8.7265625" style="1230"/>
    <col min="7169" max="7169" width="10.7265625" style="1230" bestFit="1" customWidth="1"/>
    <col min="7170" max="7170" width="16.54296875" style="1230" bestFit="1" customWidth="1"/>
    <col min="7171" max="7171" width="14.36328125" style="1230" bestFit="1" customWidth="1"/>
    <col min="7172" max="7173" width="15.90625" style="1230" customWidth="1"/>
    <col min="7174" max="7174" width="11.81640625" style="1230" customWidth="1"/>
    <col min="7175" max="7175" width="18.36328125" style="1230" bestFit="1" customWidth="1"/>
    <col min="7176" max="7424" width="8.7265625" style="1230"/>
    <col min="7425" max="7425" width="10.7265625" style="1230" bestFit="1" customWidth="1"/>
    <col min="7426" max="7426" width="16.54296875" style="1230" bestFit="1" customWidth="1"/>
    <col min="7427" max="7427" width="14.36328125" style="1230" bestFit="1" customWidth="1"/>
    <col min="7428" max="7429" width="15.90625" style="1230" customWidth="1"/>
    <col min="7430" max="7430" width="11.81640625" style="1230" customWidth="1"/>
    <col min="7431" max="7431" width="18.36328125" style="1230" bestFit="1" customWidth="1"/>
    <col min="7432" max="7680" width="8.7265625" style="1230"/>
    <col min="7681" max="7681" width="10.7265625" style="1230" bestFit="1" customWidth="1"/>
    <col min="7682" max="7682" width="16.54296875" style="1230" bestFit="1" customWidth="1"/>
    <col min="7683" max="7683" width="14.36328125" style="1230" bestFit="1" customWidth="1"/>
    <col min="7684" max="7685" width="15.90625" style="1230" customWidth="1"/>
    <col min="7686" max="7686" width="11.81640625" style="1230" customWidth="1"/>
    <col min="7687" max="7687" width="18.36328125" style="1230" bestFit="1" customWidth="1"/>
    <col min="7688" max="7936" width="8.7265625" style="1230"/>
    <col min="7937" max="7937" width="10.7265625" style="1230" bestFit="1" customWidth="1"/>
    <col min="7938" max="7938" width="16.54296875" style="1230" bestFit="1" customWidth="1"/>
    <col min="7939" max="7939" width="14.36328125" style="1230" bestFit="1" customWidth="1"/>
    <col min="7940" max="7941" width="15.90625" style="1230" customWidth="1"/>
    <col min="7942" max="7942" width="11.81640625" style="1230" customWidth="1"/>
    <col min="7943" max="7943" width="18.36328125" style="1230" bestFit="1" customWidth="1"/>
    <col min="7944" max="8192" width="8.7265625" style="1230"/>
    <col min="8193" max="8193" width="10.7265625" style="1230" bestFit="1" customWidth="1"/>
    <col min="8194" max="8194" width="16.54296875" style="1230" bestFit="1" customWidth="1"/>
    <col min="8195" max="8195" width="14.36328125" style="1230" bestFit="1" customWidth="1"/>
    <col min="8196" max="8197" width="15.90625" style="1230" customWidth="1"/>
    <col min="8198" max="8198" width="11.81640625" style="1230" customWidth="1"/>
    <col min="8199" max="8199" width="18.36328125" style="1230" bestFit="1" customWidth="1"/>
    <col min="8200" max="8448" width="8.7265625" style="1230"/>
    <col min="8449" max="8449" width="10.7265625" style="1230" bestFit="1" customWidth="1"/>
    <col min="8450" max="8450" width="16.54296875" style="1230" bestFit="1" customWidth="1"/>
    <col min="8451" max="8451" width="14.36328125" style="1230" bestFit="1" customWidth="1"/>
    <col min="8452" max="8453" width="15.90625" style="1230" customWidth="1"/>
    <col min="8454" max="8454" width="11.81640625" style="1230" customWidth="1"/>
    <col min="8455" max="8455" width="18.36328125" style="1230" bestFit="1" customWidth="1"/>
    <col min="8456" max="8704" width="8.7265625" style="1230"/>
    <col min="8705" max="8705" width="10.7265625" style="1230" bestFit="1" customWidth="1"/>
    <col min="8706" max="8706" width="16.54296875" style="1230" bestFit="1" customWidth="1"/>
    <col min="8707" max="8707" width="14.36328125" style="1230" bestFit="1" customWidth="1"/>
    <col min="8708" max="8709" width="15.90625" style="1230" customWidth="1"/>
    <col min="8710" max="8710" width="11.81640625" style="1230" customWidth="1"/>
    <col min="8711" max="8711" width="18.36328125" style="1230" bestFit="1" customWidth="1"/>
    <col min="8712" max="8960" width="8.7265625" style="1230"/>
    <col min="8961" max="8961" width="10.7265625" style="1230" bestFit="1" customWidth="1"/>
    <col min="8962" max="8962" width="16.54296875" style="1230" bestFit="1" customWidth="1"/>
    <col min="8963" max="8963" width="14.36328125" style="1230" bestFit="1" customWidth="1"/>
    <col min="8964" max="8965" width="15.90625" style="1230" customWidth="1"/>
    <col min="8966" max="8966" width="11.81640625" style="1230" customWidth="1"/>
    <col min="8967" max="8967" width="18.36328125" style="1230" bestFit="1" customWidth="1"/>
    <col min="8968" max="9216" width="8.7265625" style="1230"/>
    <col min="9217" max="9217" width="10.7265625" style="1230" bestFit="1" customWidth="1"/>
    <col min="9218" max="9218" width="16.54296875" style="1230" bestFit="1" customWidth="1"/>
    <col min="9219" max="9219" width="14.36328125" style="1230" bestFit="1" customWidth="1"/>
    <col min="9220" max="9221" width="15.90625" style="1230" customWidth="1"/>
    <col min="9222" max="9222" width="11.81640625" style="1230" customWidth="1"/>
    <col min="9223" max="9223" width="18.36328125" style="1230" bestFit="1" customWidth="1"/>
    <col min="9224" max="9472" width="8.7265625" style="1230"/>
    <col min="9473" max="9473" width="10.7265625" style="1230" bestFit="1" customWidth="1"/>
    <col min="9474" max="9474" width="16.54296875" style="1230" bestFit="1" customWidth="1"/>
    <col min="9475" max="9475" width="14.36328125" style="1230" bestFit="1" customWidth="1"/>
    <col min="9476" max="9477" width="15.90625" style="1230" customWidth="1"/>
    <col min="9478" max="9478" width="11.81640625" style="1230" customWidth="1"/>
    <col min="9479" max="9479" width="18.36328125" style="1230" bestFit="1" customWidth="1"/>
    <col min="9480" max="9728" width="8.7265625" style="1230"/>
    <col min="9729" max="9729" width="10.7265625" style="1230" bestFit="1" customWidth="1"/>
    <col min="9730" max="9730" width="16.54296875" style="1230" bestFit="1" customWidth="1"/>
    <col min="9731" max="9731" width="14.36328125" style="1230" bestFit="1" customWidth="1"/>
    <col min="9732" max="9733" width="15.90625" style="1230" customWidth="1"/>
    <col min="9734" max="9734" width="11.81640625" style="1230" customWidth="1"/>
    <col min="9735" max="9735" width="18.36328125" style="1230" bestFit="1" customWidth="1"/>
    <col min="9736" max="9984" width="8.7265625" style="1230"/>
    <col min="9985" max="9985" width="10.7265625" style="1230" bestFit="1" customWidth="1"/>
    <col min="9986" max="9986" width="16.54296875" style="1230" bestFit="1" customWidth="1"/>
    <col min="9987" max="9987" width="14.36328125" style="1230" bestFit="1" customWidth="1"/>
    <col min="9988" max="9989" width="15.90625" style="1230" customWidth="1"/>
    <col min="9990" max="9990" width="11.81640625" style="1230" customWidth="1"/>
    <col min="9991" max="9991" width="18.36328125" style="1230" bestFit="1" customWidth="1"/>
    <col min="9992" max="10240" width="8.7265625" style="1230"/>
    <col min="10241" max="10241" width="10.7265625" style="1230" bestFit="1" customWidth="1"/>
    <col min="10242" max="10242" width="16.54296875" style="1230" bestFit="1" customWidth="1"/>
    <col min="10243" max="10243" width="14.36328125" style="1230" bestFit="1" customWidth="1"/>
    <col min="10244" max="10245" width="15.90625" style="1230" customWidth="1"/>
    <col min="10246" max="10246" width="11.81640625" style="1230" customWidth="1"/>
    <col min="10247" max="10247" width="18.36328125" style="1230" bestFit="1" customWidth="1"/>
    <col min="10248" max="10496" width="8.7265625" style="1230"/>
    <col min="10497" max="10497" width="10.7265625" style="1230" bestFit="1" customWidth="1"/>
    <col min="10498" max="10498" width="16.54296875" style="1230" bestFit="1" customWidth="1"/>
    <col min="10499" max="10499" width="14.36328125" style="1230" bestFit="1" customWidth="1"/>
    <col min="10500" max="10501" width="15.90625" style="1230" customWidth="1"/>
    <col min="10502" max="10502" width="11.81640625" style="1230" customWidth="1"/>
    <col min="10503" max="10503" width="18.36328125" style="1230" bestFit="1" customWidth="1"/>
    <col min="10504" max="10752" width="8.7265625" style="1230"/>
    <col min="10753" max="10753" width="10.7265625" style="1230" bestFit="1" customWidth="1"/>
    <col min="10754" max="10754" width="16.54296875" style="1230" bestFit="1" customWidth="1"/>
    <col min="10755" max="10755" width="14.36328125" style="1230" bestFit="1" customWidth="1"/>
    <col min="10756" max="10757" width="15.90625" style="1230" customWidth="1"/>
    <col min="10758" max="10758" width="11.81640625" style="1230" customWidth="1"/>
    <col min="10759" max="10759" width="18.36328125" style="1230" bestFit="1" customWidth="1"/>
    <col min="10760" max="11008" width="8.7265625" style="1230"/>
    <col min="11009" max="11009" width="10.7265625" style="1230" bestFit="1" customWidth="1"/>
    <col min="11010" max="11010" width="16.54296875" style="1230" bestFit="1" customWidth="1"/>
    <col min="11011" max="11011" width="14.36328125" style="1230" bestFit="1" customWidth="1"/>
    <col min="11012" max="11013" width="15.90625" style="1230" customWidth="1"/>
    <col min="11014" max="11014" width="11.81640625" style="1230" customWidth="1"/>
    <col min="11015" max="11015" width="18.36328125" style="1230" bestFit="1" customWidth="1"/>
    <col min="11016" max="11264" width="8.7265625" style="1230"/>
    <col min="11265" max="11265" width="10.7265625" style="1230" bestFit="1" customWidth="1"/>
    <col min="11266" max="11266" width="16.54296875" style="1230" bestFit="1" customWidth="1"/>
    <col min="11267" max="11267" width="14.36328125" style="1230" bestFit="1" customWidth="1"/>
    <col min="11268" max="11269" width="15.90625" style="1230" customWidth="1"/>
    <col min="11270" max="11270" width="11.81640625" style="1230" customWidth="1"/>
    <col min="11271" max="11271" width="18.36328125" style="1230" bestFit="1" customWidth="1"/>
    <col min="11272" max="11520" width="8.7265625" style="1230"/>
    <col min="11521" max="11521" width="10.7265625" style="1230" bestFit="1" customWidth="1"/>
    <col min="11522" max="11522" width="16.54296875" style="1230" bestFit="1" customWidth="1"/>
    <col min="11523" max="11523" width="14.36328125" style="1230" bestFit="1" customWidth="1"/>
    <col min="11524" max="11525" width="15.90625" style="1230" customWidth="1"/>
    <col min="11526" max="11526" width="11.81640625" style="1230" customWidth="1"/>
    <col min="11527" max="11527" width="18.36328125" style="1230" bestFit="1" customWidth="1"/>
    <col min="11528" max="11776" width="8.7265625" style="1230"/>
    <col min="11777" max="11777" width="10.7265625" style="1230" bestFit="1" customWidth="1"/>
    <col min="11778" max="11778" width="16.54296875" style="1230" bestFit="1" customWidth="1"/>
    <col min="11779" max="11779" width="14.36328125" style="1230" bestFit="1" customWidth="1"/>
    <col min="11780" max="11781" width="15.90625" style="1230" customWidth="1"/>
    <col min="11782" max="11782" width="11.81640625" style="1230" customWidth="1"/>
    <col min="11783" max="11783" width="18.36328125" style="1230" bestFit="1" customWidth="1"/>
    <col min="11784" max="12032" width="8.7265625" style="1230"/>
    <col min="12033" max="12033" width="10.7265625" style="1230" bestFit="1" customWidth="1"/>
    <col min="12034" max="12034" width="16.54296875" style="1230" bestFit="1" customWidth="1"/>
    <col min="12035" max="12035" width="14.36328125" style="1230" bestFit="1" customWidth="1"/>
    <col min="12036" max="12037" width="15.90625" style="1230" customWidth="1"/>
    <col min="12038" max="12038" width="11.81640625" style="1230" customWidth="1"/>
    <col min="12039" max="12039" width="18.36328125" style="1230" bestFit="1" customWidth="1"/>
    <col min="12040" max="12288" width="8.7265625" style="1230"/>
    <col min="12289" max="12289" width="10.7265625" style="1230" bestFit="1" customWidth="1"/>
    <col min="12290" max="12290" width="16.54296875" style="1230" bestFit="1" customWidth="1"/>
    <col min="12291" max="12291" width="14.36328125" style="1230" bestFit="1" customWidth="1"/>
    <col min="12292" max="12293" width="15.90625" style="1230" customWidth="1"/>
    <col min="12294" max="12294" width="11.81640625" style="1230" customWidth="1"/>
    <col min="12295" max="12295" width="18.36328125" style="1230" bestFit="1" customWidth="1"/>
    <col min="12296" max="12544" width="8.7265625" style="1230"/>
    <col min="12545" max="12545" width="10.7265625" style="1230" bestFit="1" customWidth="1"/>
    <col min="12546" max="12546" width="16.54296875" style="1230" bestFit="1" customWidth="1"/>
    <col min="12547" max="12547" width="14.36328125" style="1230" bestFit="1" customWidth="1"/>
    <col min="12548" max="12549" width="15.90625" style="1230" customWidth="1"/>
    <col min="12550" max="12550" width="11.81640625" style="1230" customWidth="1"/>
    <col min="12551" max="12551" width="18.36328125" style="1230" bestFit="1" customWidth="1"/>
    <col min="12552" max="12800" width="8.7265625" style="1230"/>
    <col min="12801" max="12801" width="10.7265625" style="1230" bestFit="1" customWidth="1"/>
    <col min="12802" max="12802" width="16.54296875" style="1230" bestFit="1" customWidth="1"/>
    <col min="12803" max="12803" width="14.36328125" style="1230" bestFit="1" customWidth="1"/>
    <col min="12804" max="12805" width="15.90625" style="1230" customWidth="1"/>
    <col min="12806" max="12806" width="11.81640625" style="1230" customWidth="1"/>
    <col min="12807" max="12807" width="18.36328125" style="1230" bestFit="1" customWidth="1"/>
    <col min="12808" max="13056" width="8.7265625" style="1230"/>
    <col min="13057" max="13057" width="10.7265625" style="1230" bestFit="1" customWidth="1"/>
    <col min="13058" max="13058" width="16.54296875" style="1230" bestFit="1" customWidth="1"/>
    <col min="13059" max="13059" width="14.36328125" style="1230" bestFit="1" customWidth="1"/>
    <col min="13060" max="13061" width="15.90625" style="1230" customWidth="1"/>
    <col min="13062" max="13062" width="11.81640625" style="1230" customWidth="1"/>
    <col min="13063" max="13063" width="18.36328125" style="1230" bestFit="1" customWidth="1"/>
    <col min="13064" max="13312" width="8.7265625" style="1230"/>
    <col min="13313" max="13313" width="10.7265625" style="1230" bestFit="1" customWidth="1"/>
    <col min="13314" max="13314" width="16.54296875" style="1230" bestFit="1" customWidth="1"/>
    <col min="13315" max="13315" width="14.36328125" style="1230" bestFit="1" customWidth="1"/>
    <col min="13316" max="13317" width="15.90625" style="1230" customWidth="1"/>
    <col min="13318" max="13318" width="11.81640625" style="1230" customWidth="1"/>
    <col min="13319" max="13319" width="18.36328125" style="1230" bestFit="1" customWidth="1"/>
    <col min="13320" max="13568" width="8.7265625" style="1230"/>
    <col min="13569" max="13569" width="10.7265625" style="1230" bestFit="1" customWidth="1"/>
    <col min="13570" max="13570" width="16.54296875" style="1230" bestFit="1" customWidth="1"/>
    <col min="13571" max="13571" width="14.36328125" style="1230" bestFit="1" customWidth="1"/>
    <col min="13572" max="13573" width="15.90625" style="1230" customWidth="1"/>
    <col min="13574" max="13574" width="11.81640625" style="1230" customWidth="1"/>
    <col min="13575" max="13575" width="18.36328125" style="1230" bestFit="1" customWidth="1"/>
    <col min="13576" max="13824" width="8.7265625" style="1230"/>
    <col min="13825" max="13825" width="10.7265625" style="1230" bestFit="1" customWidth="1"/>
    <col min="13826" max="13826" width="16.54296875" style="1230" bestFit="1" customWidth="1"/>
    <col min="13827" max="13827" width="14.36328125" style="1230" bestFit="1" customWidth="1"/>
    <col min="13828" max="13829" width="15.90625" style="1230" customWidth="1"/>
    <col min="13830" max="13830" width="11.81640625" style="1230" customWidth="1"/>
    <col min="13831" max="13831" width="18.36328125" style="1230" bestFit="1" customWidth="1"/>
    <col min="13832" max="14080" width="8.7265625" style="1230"/>
    <col min="14081" max="14081" width="10.7265625" style="1230" bestFit="1" customWidth="1"/>
    <col min="14082" max="14082" width="16.54296875" style="1230" bestFit="1" customWidth="1"/>
    <col min="14083" max="14083" width="14.36328125" style="1230" bestFit="1" customWidth="1"/>
    <col min="14084" max="14085" width="15.90625" style="1230" customWidth="1"/>
    <col min="14086" max="14086" width="11.81640625" style="1230" customWidth="1"/>
    <col min="14087" max="14087" width="18.36328125" style="1230" bestFit="1" customWidth="1"/>
    <col min="14088" max="14336" width="8.7265625" style="1230"/>
    <col min="14337" max="14337" width="10.7265625" style="1230" bestFit="1" customWidth="1"/>
    <col min="14338" max="14338" width="16.54296875" style="1230" bestFit="1" customWidth="1"/>
    <col min="14339" max="14339" width="14.36328125" style="1230" bestFit="1" customWidth="1"/>
    <col min="14340" max="14341" width="15.90625" style="1230" customWidth="1"/>
    <col min="14342" max="14342" width="11.81640625" style="1230" customWidth="1"/>
    <col min="14343" max="14343" width="18.36328125" style="1230" bestFit="1" customWidth="1"/>
    <col min="14344" max="14592" width="8.7265625" style="1230"/>
    <col min="14593" max="14593" width="10.7265625" style="1230" bestFit="1" customWidth="1"/>
    <col min="14594" max="14594" width="16.54296875" style="1230" bestFit="1" customWidth="1"/>
    <col min="14595" max="14595" width="14.36328125" style="1230" bestFit="1" customWidth="1"/>
    <col min="14596" max="14597" width="15.90625" style="1230" customWidth="1"/>
    <col min="14598" max="14598" width="11.81640625" style="1230" customWidth="1"/>
    <col min="14599" max="14599" width="18.36328125" style="1230" bestFit="1" customWidth="1"/>
    <col min="14600" max="14848" width="8.7265625" style="1230"/>
    <col min="14849" max="14849" width="10.7265625" style="1230" bestFit="1" customWidth="1"/>
    <col min="14850" max="14850" width="16.54296875" style="1230" bestFit="1" customWidth="1"/>
    <col min="14851" max="14851" width="14.36328125" style="1230" bestFit="1" customWidth="1"/>
    <col min="14852" max="14853" width="15.90625" style="1230" customWidth="1"/>
    <col min="14854" max="14854" width="11.81640625" style="1230" customWidth="1"/>
    <col min="14855" max="14855" width="18.36328125" style="1230" bestFit="1" customWidth="1"/>
    <col min="14856" max="15104" width="8.7265625" style="1230"/>
    <col min="15105" max="15105" width="10.7265625" style="1230" bestFit="1" customWidth="1"/>
    <col min="15106" max="15106" width="16.54296875" style="1230" bestFit="1" customWidth="1"/>
    <col min="15107" max="15107" width="14.36328125" style="1230" bestFit="1" customWidth="1"/>
    <col min="15108" max="15109" width="15.90625" style="1230" customWidth="1"/>
    <col min="15110" max="15110" width="11.81640625" style="1230" customWidth="1"/>
    <col min="15111" max="15111" width="18.36328125" style="1230" bestFit="1" customWidth="1"/>
    <col min="15112" max="15360" width="8.7265625" style="1230"/>
    <col min="15361" max="15361" width="10.7265625" style="1230" bestFit="1" customWidth="1"/>
    <col min="15362" max="15362" width="16.54296875" style="1230" bestFit="1" customWidth="1"/>
    <col min="15363" max="15363" width="14.36328125" style="1230" bestFit="1" customWidth="1"/>
    <col min="15364" max="15365" width="15.90625" style="1230" customWidth="1"/>
    <col min="15366" max="15366" width="11.81640625" style="1230" customWidth="1"/>
    <col min="15367" max="15367" width="18.36328125" style="1230" bestFit="1" customWidth="1"/>
    <col min="15368" max="15616" width="8.7265625" style="1230"/>
    <col min="15617" max="15617" width="10.7265625" style="1230" bestFit="1" customWidth="1"/>
    <col min="15618" max="15618" width="16.54296875" style="1230" bestFit="1" customWidth="1"/>
    <col min="15619" max="15619" width="14.36328125" style="1230" bestFit="1" customWidth="1"/>
    <col min="15620" max="15621" width="15.90625" style="1230" customWidth="1"/>
    <col min="15622" max="15622" width="11.81640625" style="1230" customWidth="1"/>
    <col min="15623" max="15623" width="18.36328125" style="1230" bestFit="1" customWidth="1"/>
    <col min="15624" max="15872" width="8.7265625" style="1230"/>
    <col min="15873" max="15873" width="10.7265625" style="1230" bestFit="1" customWidth="1"/>
    <col min="15874" max="15874" width="16.54296875" style="1230" bestFit="1" customWidth="1"/>
    <col min="15875" max="15875" width="14.36328125" style="1230" bestFit="1" customWidth="1"/>
    <col min="15876" max="15877" width="15.90625" style="1230" customWidth="1"/>
    <col min="15878" max="15878" width="11.81640625" style="1230" customWidth="1"/>
    <col min="15879" max="15879" width="18.36328125" style="1230" bestFit="1" customWidth="1"/>
    <col min="15880" max="16128" width="8.7265625" style="1230"/>
    <col min="16129" max="16129" width="10.7265625" style="1230" bestFit="1" customWidth="1"/>
    <col min="16130" max="16130" width="16.54296875" style="1230" bestFit="1" customWidth="1"/>
    <col min="16131" max="16131" width="14.36328125" style="1230" bestFit="1" customWidth="1"/>
    <col min="16132" max="16133" width="15.90625" style="1230" customWidth="1"/>
    <col min="16134" max="16134" width="11.81640625" style="1230" customWidth="1"/>
    <col min="16135" max="16135" width="18.36328125" style="1230" bestFit="1" customWidth="1"/>
    <col min="16136" max="16384" width="8.7265625" style="1230"/>
  </cols>
  <sheetData>
    <row r="1" spans="1:7" ht="13">
      <c r="A1" s="1546" t="s">
        <v>3506</v>
      </c>
      <c r="B1" s="1546"/>
      <c r="C1" s="1546"/>
      <c r="D1" s="1546"/>
      <c r="E1" s="1546"/>
      <c r="F1" s="1546"/>
      <c r="G1" s="1546"/>
    </row>
    <row r="2" spans="1:7" ht="65">
      <c r="A2" s="1231" t="s">
        <v>2915</v>
      </c>
      <c r="B2" s="1231" t="s">
        <v>3308</v>
      </c>
      <c r="C2" s="1232" t="s">
        <v>3498</v>
      </c>
      <c r="D2" s="1232" t="s">
        <v>3507</v>
      </c>
      <c r="E2" s="1241" t="s">
        <v>3495</v>
      </c>
      <c r="F2" s="1232" t="s">
        <v>593</v>
      </c>
      <c r="G2" s="1231" t="s">
        <v>19</v>
      </c>
    </row>
    <row r="3" spans="1:7" ht="13">
      <c r="A3" s="1546" t="s">
        <v>1675</v>
      </c>
      <c r="B3" s="1233" t="s">
        <v>3309</v>
      </c>
      <c r="C3" s="1237">
        <v>1</v>
      </c>
      <c r="D3" s="1237"/>
      <c r="E3" s="1236"/>
      <c r="F3" s="1237">
        <f>C3-D3-E3</f>
        <v>1</v>
      </c>
      <c r="G3" s="1237"/>
    </row>
    <row r="4" spans="1:7" ht="13">
      <c r="A4" s="1546"/>
      <c r="B4" s="1242" t="s">
        <v>3310</v>
      </c>
      <c r="C4" s="1237">
        <v>1</v>
      </c>
      <c r="D4" s="1237"/>
      <c r="E4" s="1236"/>
      <c r="F4" s="1237">
        <f t="shared" ref="F4:F51" si="0">C4-D4-E4</f>
        <v>1</v>
      </c>
      <c r="G4" s="1237"/>
    </row>
    <row r="5" spans="1:7" ht="7.5" customHeight="1">
      <c r="A5" s="1233"/>
      <c r="B5" s="1233"/>
      <c r="C5" s="1237"/>
      <c r="D5" s="1237"/>
      <c r="E5" s="1236"/>
      <c r="F5" s="1237">
        <f t="shared" si="0"/>
        <v>0</v>
      </c>
      <c r="G5" s="1237"/>
    </row>
    <row r="6" spans="1:7" ht="13">
      <c r="A6" s="1548" t="s">
        <v>2419</v>
      </c>
      <c r="B6" s="1233" t="s">
        <v>3309</v>
      </c>
      <c r="C6" s="1237">
        <v>35</v>
      </c>
      <c r="D6" s="1237">
        <v>14</v>
      </c>
      <c r="E6" s="1236">
        <v>7</v>
      </c>
      <c r="F6" s="1237">
        <f t="shared" si="0"/>
        <v>14</v>
      </c>
      <c r="G6" s="1237"/>
    </row>
    <row r="7" spans="1:7" ht="13">
      <c r="A7" s="1549"/>
      <c r="B7" s="1242" t="s">
        <v>3310</v>
      </c>
      <c r="C7" s="1237">
        <v>13</v>
      </c>
      <c r="D7" s="1237">
        <v>14</v>
      </c>
      <c r="E7" s="1236"/>
      <c r="F7" s="1237">
        <f t="shared" si="0"/>
        <v>-1</v>
      </c>
      <c r="G7" s="1237" t="s">
        <v>3508</v>
      </c>
    </row>
    <row r="8" spans="1:7" ht="13">
      <c r="A8" s="1549"/>
      <c r="B8" s="1242" t="s">
        <v>3311</v>
      </c>
      <c r="C8" s="1237">
        <v>3</v>
      </c>
      <c r="D8" s="1237"/>
      <c r="E8" s="1236">
        <v>2</v>
      </c>
      <c r="F8" s="1237">
        <f t="shared" si="0"/>
        <v>1</v>
      </c>
      <c r="G8" s="1237"/>
    </row>
    <row r="9" spans="1:7" ht="13">
      <c r="A9" s="1549"/>
      <c r="B9" s="1242" t="s">
        <v>3312</v>
      </c>
      <c r="C9" s="1237">
        <v>1</v>
      </c>
      <c r="D9" s="1237"/>
      <c r="E9" s="1236">
        <v>1</v>
      </c>
      <c r="F9" s="1237">
        <f t="shared" si="0"/>
        <v>0</v>
      </c>
      <c r="G9" s="1237"/>
    </row>
    <row r="10" spans="1:7" ht="13">
      <c r="A10" s="1549"/>
      <c r="B10" s="1242" t="s">
        <v>3313</v>
      </c>
      <c r="C10" s="1237">
        <v>6</v>
      </c>
      <c r="D10" s="1237">
        <v>4</v>
      </c>
      <c r="E10" s="1236">
        <v>1</v>
      </c>
      <c r="F10" s="1237">
        <f t="shared" si="0"/>
        <v>1</v>
      </c>
      <c r="G10" s="1237"/>
    </row>
    <row r="11" spans="1:7" ht="13">
      <c r="A11" s="1549"/>
      <c r="B11" s="1246" t="s">
        <v>3509</v>
      </c>
      <c r="C11" s="1237">
        <v>28</v>
      </c>
      <c r="D11" s="1237"/>
      <c r="E11" s="1236"/>
      <c r="F11" s="1237">
        <f t="shared" si="0"/>
        <v>28</v>
      </c>
      <c r="G11" s="1237"/>
    </row>
    <row r="12" spans="1:7" ht="13">
      <c r="A12" s="1549"/>
      <c r="B12" s="1246" t="s">
        <v>3510</v>
      </c>
      <c r="C12" s="1237">
        <v>9</v>
      </c>
      <c r="D12" s="1237"/>
      <c r="E12" s="1236"/>
      <c r="F12" s="1237">
        <f t="shared" si="0"/>
        <v>9</v>
      </c>
      <c r="G12" s="1237"/>
    </row>
    <row r="13" spans="1:7" ht="13">
      <c r="A13" s="1549"/>
      <c r="B13" s="1246" t="s">
        <v>3511</v>
      </c>
      <c r="C13" s="1237">
        <v>12</v>
      </c>
      <c r="D13" s="1237"/>
      <c r="E13" s="1236">
        <v>8</v>
      </c>
      <c r="F13" s="1237">
        <f t="shared" si="0"/>
        <v>4</v>
      </c>
      <c r="G13" s="1237"/>
    </row>
    <row r="14" spans="1:7" ht="13">
      <c r="A14" s="1549"/>
      <c r="B14" s="1246" t="s">
        <v>3512</v>
      </c>
      <c r="C14" s="1237">
        <v>10</v>
      </c>
      <c r="D14" s="1237"/>
      <c r="E14" s="1236"/>
      <c r="F14" s="1237">
        <f t="shared" si="0"/>
        <v>10</v>
      </c>
      <c r="G14" s="1237"/>
    </row>
    <row r="15" spans="1:7" ht="13">
      <c r="A15" s="1549"/>
      <c r="B15" s="1246" t="s">
        <v>3513</v>
      </c>
      <c r="C15" s="1237">
        <v>17</v>
      </c>
      <c r="D15" s="1237"/>
      <c r="E15" s="1236">
        <v>7</v>
      </c>
      <c r="F15" s="1237">
        <f t="shared" si="0"/>
        <v>10</v>
      </c>
      <c r="G15" s="1237"/>
    </row>
    <row r="16" spans="1:7" ht="13">
      <c r="A16" s="1549"/>
      <c r="B16" s="1246" t="s">
        <v>3514</v>
      </c>
      <c r="C16" s="1237">
        <v>1</v>
      </c>
      <c r="D16" s="1237"/>
      <c r="E16" s="1236"/>
      <c r="F16" s="1237">
        <f t="shared" si="0"/>
        <v>1</v>
      </c>
      <c r="G16" s="1237"/>
    </row>
    <row r="17" spans="1:7" ht="13">
      <c r="A17" s="1549"/>
      <c r="B17" s="1246" t="s">
        <v>3515</v>
      </c>
      <c r="C17" s="1237">
        <v>7</v>
      </c>
      <c r="D17" s="1237"/>
      <c r="E17" s="1236">
        <v>2</v>
      </c>
      <c r="F17" s="1237">
        <f t="shared" si="0"/>
        <v>5</v>
      </c>
      <c r="G17" s="1237"/>
    </row>
    <row r="18" spans="1:7" ht="13">
      <c r="A18" s="1549"/>
      <c r="B18" s="1246" t="s">
        <v>3516</v>
      </c>
      <c r="C18" s="1237">
        <v>1</v>
      </c>
      <c r="D18" s="1237"/>
      <c r="E18" s="1236"/>
      <c r="F18" s="1237">
        <f t="shared" si="0"/>
        <v>1</v>
      </c>
      <c r="G18" s="1237"/>
    </row>
    <row r="19" spans="1:7" ht="13">
      <c r="A19" s="1549"/>
      <c r="B19" s="1246" t="s">
        <v>3517</v>
      </c>
      <c r="C19" s="1237">
        <v>7</v>
      </c>
      <c r="D19" s="1237"/>
      <c r="E19" s="1236"/>
      <c r="F19" s="1237">
        <f t="shared" si="0"/>
        <v>7</v>
      </c>
      <c r="G19" s="1237"/>
    </row>
    <row r="20" spans="1:7" ht="7.5" customHeight="1">
      <c r="A20" s="1233"/>
      <c r="B20" s="1233"/>
      <c r="C20" s="1237"/>
      <c r="D20" s="1237"/>
      <c r="E20" s="1236"/>
      <c r="F20" s="1237">
        <f t="shared" si="0"/>
        <v>0</v>
      </c>
      <c r="G20" s="1237"/>
    </row>
    <row r="21" spans="1:7" ht="13">
      <c r="A21" s="1548" t="s">
        <v>2420</v>
      </c>
      <c r="B21" s="1233" t="s">
        <v>3309</v>
      </c>
      <c r="C21" s="1237">
        <v>35</v>
      </c>
      <c r="D21" s="1237">
        <v>12</v>
      </c>
      <c r="E21" s="1236">
        <v>6</v>
      </c>
      <c r="F21" s="1237">
        <f t="shared" si="0"/>
        <v>17</v>
      </c>
      <c r="G21" s="1237"/>
    </row>
    <row r="22" spans="1:7" ht="13">
      <c r="A22" s="1549"/>
      <c r="B22" s="1242" t="s">
        <v>3310</v>
      </c>
      <c r="C22" s="1237">
        <v>13</v>
      </c>
      <c r="D22" s="1237">
        <v>12</v>
      </c>
      <c r="E22" s="1236"/>
      <c r="F22" s="1237">
        <f t="shared" si="0"/>
        <v>1</v>
      </c>
      <c r="G22" s="1237"/>
    </row>
    <row r="23" spans="1:7" ht="13">
      <c r="A23" s="1549"/>
      <c r="B23" s="1242" t="s">
        <v>3311</v>
      </c>
      <c r="C23" s="1237">
        <v>1</v>
      </c>
      <c r="D23" s="1237"/>
      <c r="E23" s="1236">
        <v>1</v>
      </c>
      <c r="F23" s="1237">
        <f t="shared" si="0"/>
        <v>0</v>
      </c>
      <c r="G23" s="1237"/>
    </row>
    <row r="24" spans="1:7" ht="13">
      <c r="A24" s="1549"/>
      <c r="B24" s="1242" t="s">
        <v>3312</v>
      </c>
      <c r="C24" s="1237"/>
      <c r="D24" s="1237"/>
      <c r="E24" s="1236"/>
      <c r="F24" s="1237">
        <f t="shared" si="0"/>
        <v>0</v>
      </c>
      <c r="G24" s="1237"/>
    </row>
    <row r="25" spans="1:7" ht="13">
      <c r="A25" s="1549"/>
      <c r="B25" s="1242" t="s">
        <v>3313</v>
      </c>
      <c r="C25" s="1237">
        <v>5</v>
      </c>
      <c r="D25" s="1237">
        <v>2</v>
      </c>
      <c r="E25" s="1236">
        <v>1</v>
      </c>
      <c r="F25" s="1237">
        <f t="shared" si="0"/>
        <v>2</v>
      </c>
      <c r="G25" s="1237"/>
    </row>
    <row r="26" spans="1:7" ht="13">
      <c r="A26" s="1549"/>
      <c r="B26" s="1246" t="s">
        <v>3509</v>
      </c>
      <c r="C26" s="1237">
        <v>31</v>
      </c>
      <c r="D26" s="1237"/>
      <c r="E26" s="1236"/>
      <c r="F26" s="1237">
        <f t="shared" si="0"/>
        <v>31</v>
      </c>
      <c r="G26" s="1237"/>
    </row>
    <row r="27" spans="1:7" ht="13">
      <c r="A27" s="1549"/>
      <c r="B27" s="1246" t="s">
        <v>3510</v>
      </c>
      <c r="C27" s="1237">
        <v>13</v>
      </c>
      <c r="D27" s="1237"/>
      <c r="E27" s="1236"/>
      <c r="F27" s="1237">
        <f t="shared" si="0"/>
        <v>13</v>
      </c>
      <c r="G27" s="1237"/>
    </row>
    <row r="28" spans="1:7" ht="13">
      <c r="A28" s="1549"/>
      <c r="B28" s="1246" t="s">
        <v>3511</v>
      </c>
      <c r="C28" s="1237">
        <v>15</v>
      </c>
      <c r="D28" s="1237"/>
      <c r="E28" s="1236">
        <v>7</v>
      </c>
      <c r="F28" s="1237">
        <f t="shared" si="0"/>
        <v>8</v>
      </c>
      <c r="G28" s="1237"/>
    </row>
    <row r="29" spans="1:7" ht="13">
      <c r="A29" s="1549"/>
      <c r="B29" s="1246" t="s">
        <v>3512</v>
      </c>
      <c r="C29" s="1237">
        <v>7</v>
      </c>
      <c r="D29" s="1237"/>
      <c r="E29" s="1236"/>
      <c r="F29" s="1237">
        <f t="shared" si="0"/>
        <v>7</v>
      </c>
      <c r="G29" s="1237"/>
    </row>
    <row r="30" spans="1:7" ht="13">
      <c r="A30" s="1549"/>
      <c r="B30" s="1246" t="s">
        <v>3513</v>
      </c>
      <c r="C30" s="1237">
        <v>18</v>
      </c>
      <c r="D30" s="1237"/>
      <c r="E30" s="1236">
        <v>7</v>
      </c>
      <c r="F30" s="1237">
        <f t="shared" si="0"/>
        <v>11</v>
      </c>
      <c r="G30" s="1237"/>
    </row>
    <row r="31" spans="1:7" ht="13">
      <c r="A31" s="1549"/>
      <c r="B31" s="1246" t="s">
        <v>3514</v>
      </c>
      <c r="C31" s="1237">
        <v>2</v>
      </c>
      <c r="D31" s="1237"/>
      <c r="E31" s="1236"/>
      <c r="F31" s="1237">
        <f t="shared" si="0"/>
        <v>2</v>
      </c>
      <c r="G31" s="1237"/>
    </row>
    <row r="32" spans="1:7" ht="13">
      <c r="A32" s="1549"/>
      <c r="B32" s="1246" t="s">
        <v>3515</v>
      </c>
      <c r="C32" s="1237">
        <v>5</v>
      </c>
      <c r="D32" s="1237"/>
      <c r="E32" s="1236">
        <v>1</v>
      </c>
      <c r="F32" s="1237">
        <f t="shared" si="0"/>
        <v>4</v>
      </c>
      <c r="G32" s="1237"/>
    </row>
    <row r="33" spans="1:7" ht="13">
      <c r="A33" s="1549"/>
      <c r="B33" s="1246" t="s">
        <v>3516</v>
      </c>
      <c r="C33" s="1237">
        <v>5</v>
      </c>
      <c r="D33" s="1237"/>
      <c r="E33" s="1236"/>
      <c r="F33" s="1237">
        <f t="shared" si="0"/>
        <v>5</v>
      </c>
      <c r="G33" s="1237"/>
    </row>
    <row r="34" spans="1:7" ht="13">
      <c r="A34" s="1549"/>
      <c r="B34" s="1246" t="s">
        <v>3517</v>
      </c>
      <c r="C34" s="1237">
        <v>16</v>
      </c>
      <c r="D34" s="1237"/>
      <c r="E34" s="1236">
        <v>6</v>
      </c>
      <c r="F34" s="1237">
        <f t="shared" si="0"/>
        <v>10</v>
      </c>
      <c r="G34" s="1237"/>
    </row>
    <row r="35" spans="1:7" ht="7" customHeight="1">
      <c r="A35" s="1233"/>
      <c r="B35" s="1233"/>
      <c r="C35" s="1237"/>
      <c r="D35" s="1237"/>
      <c r="E35" s="1236"/>
      <c r="F35" s="1237">
        <f t="shared" si="0"/>
        <v>0</v>
      </c>
      <c r="G35" s="1237"/>
    </row>
    <row r="36" spans="1:7" ht="13">
      <c r="A36" s="1546" t="s">
        <v>2447</v>
      </c>
      <c r="B36" s="1233" t="s">
        <v>3309</v>
      </c>
      <c r="C36" s="1237">
        <v>41</v>
      </c>
      <c r="D36" s="1237">
        <v>15</v>
      </c>
      <c r="E36" s="1236">
        <v>7</v>
      </c>
      <c r="F36" s="1237">
        <f t="shared" si="0"/>
        <v>19</v>
      </c>
      <c r="G36" s="1237"/>
    </row>
    <row r="37" spans="1:7" ht="13">
      <c r="A37" s="1546"/>
      <c r="B37" s="1242" t="s">
        <v>3310</v>
      </c>
      <c r="C37" s="1237">
        <v>27</v>
      </c>
      <c r="D37" s="1237">
        <v>15</v>
      </c>
      <c r="E37" s="1236"/>
      <c r="F37" s="1237">
        <f t="shared" si="0"/>
        <v>12</v>
      </c>
      <c r="G37" s="1237"/>
    </row>
    <row r="38" spans="1:7" ht="13">
      <c r="A38" s="1546"/>
      <c r="B38" s="1242" t="s">
        <v>3311</v>
      </c>
      <c r="C38" s="1237">
        <v>1</v>
      </c>
      <c r="D38" s="1237"/>
      <c r="E38" s="1236">
        <v>1</v>
      </c>
      <c r="F38" s="1237">
        <f t="shared" si="0"/>
        <v>0</v>
      </c>
      <c r="G38" s="1237"/>
    </row>
    <row r="39" spans="1:7" ht="13">
      <c r="A39" s="1546"/>
      <c r="B39" s="1242" t="s">
        <v>3312</v>
      </c>
      <c r="C39" s="1237">
        <v>1</v>
      </c>
      <c r="D39" s="1237"/>
      <c r="E39" s="1236"/>
      <c r="F39" s="1237">
        <f t="shared" si="0"/>
        <v>1</v>
      </c>
      <c r="G39" s="1237"/>
    </row>
    <row r="40" spans="1:7" ht="13">
      <c r="A40" s="1546"/>
      <c r="B40" s="1242" t="s">
        <v>3313</v>
      </c>
      <c r="C40" s="1237">
        <v>9</v>
      </c>
      <c r="D40" s="1237">
        <v>5</v>
      </c>
      <c r="E40" s="1236"/>
      <c r="F40" s="1237">
        <f t="shared" si="0"/>
        <v>4</v>
      </c>
      <c r="G40" s="1237"/>
    </row>
    <row r="41" spans="1:7" ht="13">
      <c r="A41" s="1546"/>
      <c r="B41" s="1246" t="s">
        <v>3509</v>
      </c>
      <c r="C41" s="1237">
        <v>10</v>
      </c>
      <c r="D41" s="1237"/>
      <c r="E41" s="1236"/>
      <c r="F41" s="1237">
        <f t="shared" si="0"/>
        <v>10</v>
      </c>
      <c r="G41" s="1237"/>
    </row>
    <row r="42" spans="1:7" ht="13">
      <c r="A42" s="1546"/>
      <c r="B42" s="1246" t="s">
        <v>3510</v>
      </c>
      <c r="C42" s="1237">
        <v>5</v>
      </c>
      <c r="D42" s="1237"/>
      <c r="E42" s="1236"/>
      <c r="F42" s="1237">
        <f t="shared" si="0"/>
        <v>5</v>
      </c>
      <c r="G42" s="1237"/>
    </row>
    <row r="43" spans="1:7" ht="13">
      <c r="A43" s="1546"/>
      <c r="B43" s="1246" t="s">
        <v>3511</v>
      </c>
      <c r="C43" s="1237">
        <v>24</v>
      </c>
      <c r="D43" s="1237"/>
      <c r="E43" s="1236">
        <v>9</v>
      </c>
      <c r="F43" s="1237">
        <f t="shared" si="0"/>
        <v>15</v>
      </c>
      <c r="G43" s="1237"/>
    </row>
    <row r="44" spans="1:7" ht="13">
      <c r="A44" s="1546"/>
      <c r="B44" s="1246" t="s">
        <v>3512</v>
      </c>
      <c r="C44" s="1237">
        <v>5</v>
      </c>
      <c r="D44" s="1237"/>
      <c r="E44" s="1236"/>
      <c r="F44" s="1237">
        <f t="shared" si="0"/>
        <v>5</v>
      </c>
      <c r="G44" s="1237"/>
    </row>
    <row r="45" spans="1:7" ht="13">
      <c r="A45" s="1546"/>
      <c r="B45" s="1246" t="s">
        <v>3513</v>
      </c>
      <c r="C45" s="1237">
        <v>8</v>
      </c>
      <c r="D45" s="1237"/>
      <c r="E45" s="1236">
        <v>7</v>
      </c>
      <c r="F45" s="1237">
        <f t="shared" si="0"/>
        <v>1</v>
      </c>
      <c r="G45" s="1237"/>
    </row>
    <row r="46" spans="1:7" ht="13">
      <c r="A46" s="1546"/>
      <c r="B46" s="1246" t="s">
        <v>3514</v>
      </c>
      <c r="C46" s="1237"/>
      <c r="D46" s="1237"/>
      <c r="E46" s="1236"/>
      <c r="F46" s="1237">
        <f t="shared" si="0"/>
        <v>0</v>
      </c>
      <c r="G46" s="1237"/>
    </row>
    <row r="47" spans="1:7" ht="13">
      <c r="A47" s="1546"/>
      <c r="B47" s="1246" t="s">
        <v>3515</v>
      </c>
      <c r="C47" s="1237">
        <v>5</v>
      </c>
      <c r="D47" s="1237"/>
      <c r="E47" s="1236">
        <v>1</v>
      </c>
      <c r="F47" s="1237">
        <f t="shared" si="0"/>
        <v>4</v>
      </c>
      <c r="G47" s="1237"/>
    </row>
    <row r="48" spans="1:7" ht="13">
      <c r="A48" s="1546"/>
      <c r="B48" s="1246" t="s">
        <v>3516</v>
      </c>
      <c r="C48" s="1237">
        <v>3</v>
      </c>
      <c r="D48" s="1237"/>
      <c r="E48" s="1236"/>
      <c r="F48" s="1237">
        <f t="shared" si="0"/>
        <v>3</v>
      </c>
      <c r="G48" s="1247" t="s">
        <v>3518</v>
      </c>
    </row>
    <row r="49" spans="1:7" ht="13">
      <c r="A49" s="1546"/>
      <c r="B49" s="1246" t="s">
        <v>3517</v>
      </c>
      <c r="C49" s="1237">
        <v>12</v>
      </c>
      <c r="D49" s="1237"/>
      <c r="E49" s="1236"/>
      <c r="F49" s="1237">
        <f t="shared" si="0"/>
        <v>12</v>
      </c>
      <c r="G49" s="1237"/>
    </row>
    <row r="50" spans="1:7" ht="13">
      <c r="A50" s="1546"/>
      <c r="B50" s="1242" t="s">
        <v>3314</v>
      </c>
      <c r="C50" s="1237">
        <v>6</v>
      </c>
      <c r="D50" s="1237"/>
      <c r="E50" s="1236"/>
      <c r="F50" s="1237">
        <f t="shared" si="0"/>
        <v>6</v>
      </c>
      <c r="G50" s="1237"/>
    </row>
    <row r="51" spans="1:7" ht="13">
      <c r="A51" s="1546"/>
      <c r="B51" s="1242" t="s">
        <v>3315</v>
      </c>
      <c r="C51" s="1237">
        <v>1</v>
      </c>
      <c r="D51" s="1237"/>
      <c r="E51" s="1236"/>
      <c r="F51" s="1237">
        <f t="shared" si="0"/>
        <v>1</v>
      </c>
      <c r="G51" s="1237"/>
    </row>
    <row r="52" spans="1:7" ht="13">
      <c r="A52" s="1546" t="s">
        <v>994</v>
      </c>
      <c r="B52" s="1546"/>
      <c r="C52" s="1233">
        <f>C36+C21+C6+C3</f>
        <v>112</v>
      </c>
      <c r="D52" s="1233">
        <f>D36+D21+D6+D3</f>
        <v>41</v>
      </c>
      <c r="E52" s="1229">
        <f>E36+E21+E6+E3</f>
        <v>20</v>
      </c>
      <c r="F52" s="1233">
        <f>F36+F21+F6+F3</f>
        <v>51</v>
      </c>
      <c r="G52" s="123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1" t="s">
        <v>3399</v>
      </c>
      <c r="E3" s="1391"/>
      <c r="F3" s="1391"/>
      <c r="G3" s="1391"/>
    </row>
    <row r="4" spans="3:7">
      <c r="C4" s="10" t="s">
        <v>3395</v>
      </c>
      <c r="D4" s="1390" t="s">
        <v>3396</v>
      </c>
      <c r="E4" s="1390"/>
      <c r="F4" s="1390"/>
      <c r="G4" s="1390"/>
    </row>
    <row r="5" spans="3:7">
      <c r="C5" s="10" t="s">
        <v>3397</v>
      </c>
      <c r="D5" s="1390" t="s">
        <v>3398</v>
      </c>
      <c r="E5" s="1390"/>
      <c r="F5" s="1390"/>
      <c r="G5" s="1390"/>
    </row>
    <row r="6" spans="3:7">
      <c r="C6" s="1390" t="s">
        <v>3400</v>
      </c>
      <c r="D6" s="1390"/>
      <c r="E6" s="10" t="s">
        <v>3401</v>
      </c>
      <c r="F6" s="10" t="s">
        <v>3402</v>
      </c>
      <c r="G6" s="10" t="s">
        <v>3403</v>
      </c>
    </row>
    <row r="7" spans="3:7">
      <c r="C7" s="1554" t="s">
        <v>3404</v>
      </c>
      <c r="D7" s="1554"/>
      <c r="E7" s="33">
        <v>137</v>
      </c>
      <c r="F7" s="33">
        <v>20</v>
      </c>
      <c r="G7" s="1188">
        <v>46402</v>
      </c>
    </row>
    <row r="8" spans="3:7">
      <c r="C8" s="1554" t="s">
        <v>3405</v>
      </c>
      <c r="D8" s="1554"/>
      <c r="E8" s="33">
        <v>33</v>
      </c>
      <c r="F8" s="33">
        <v>22</v>
      </c>
      <c r="G8" s="1188">
        <v>46461</v>
      </c>
    </row>
    <row r="9" spans="3:7">
      <c r="C9" s="1554" t="s">
        <v>3406</v>
      </c>
      <c r="D9" s="1554"/>
      <c r="E9" s="33">
        <v>3.4</v>
      </c>
      <c r="F9" s="33">
        <v>18</v>
      </c>
      <c r="G9" s="1188">
        <v>46341</v>
      </c>
    </row>
    <row r="10" spans="3:7">
      <c r="C10" s="12"/>
      <c r="D10" s="12"/>
      <c r="E10" s="1018">
        <f>SUM(E7:E9)</f>
        <v>173.4</v>
      </c>
      <c r="F10" s="12"/>
      <c r="G10" s="12"/>
    </row>
    <row r="11" spans="3:7">
      <c r="C11" s="1555" t="s">
        <v>3407</v>
      </c>
      <c r="D11" s="1406"/>
      <c r="E11" s="1555" t="s">
        <v>3408</v>
      </c>
      <c r="F11" s="1406"/>
      <c r="G11" s="140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0" t="s">
        <v>1919</v>
      </c>
      <c r="C9" s="1390" t="s">
        <v>1433</v>
      </c>
      <c r="D9" s="1391" t="s">
        <v>2388</v>
      </c>
      <c r="E9" s="1391" t="s">
        <v>44</v>
      </c>
      <c r="F9" s="1390" t="s">
        <v>45</v>
      </c>
      <c r="G9" s="1390" t="s">
        <v>627</v>
      </c>
      <c r="H9" s="1490" t="s">
        <v>2181</v>
      </c>
      <c r="I9" s="1556"/>
      <c r="J9" s="1556"/>
      <c r="K9" s="1556"/>
      <c r="L9" s="1556"/>
      <c r="M9" s="1491"/>
      <c r="N9" s="1490" t="s">
        <v>21</v>
      </c>
      <c r="O9" s="1491"/>
      <c r="P9" s="1390" t="s">
        <v>1765</v>
      </c>
    </row>
    <row r="10" spans="2:16">
      <c r="B10" s="1390"/>
      <c r="C10" s="1390"/>
      <c r="D10" s="1391" t="s">
        <v>2388</v>
      </c>
      <c r="E10" s="1391" t="s">
        <v>44</v>
      </c>
      <c r="F10" s="1390" t="s">
        <v>45</v>
      </c>
      <c r="G10" s="1390" t="s">
        <v>627</v>
      </c>
      <c r="H10" s="755" t="s">
        <v>2390</v>
      </c>
      <c r="I10" s="755" t="s">
        <v>2391</v>
      </c>
      <c r="J10" s="755" t="s">
        <v>2390</v>
      </c>
      <c r="K10" s="755" t="s">
        <v>2391</v>
      </c>
      <c r="L10" s="755" t="s">
        <v>2390</v>
      </c>
      <c r="M10" s="755" t="s">
        <v>2391</v>
      </c>
      <c r="N10" s="9" t="s">
        <v>2390</v>
      </c>
      <c r="O10" s="9" t="s">
        <v>2391</v>
      </c>
      <c r="P10" s="1390"/>
    </row>
    <row r="11" spans="2:16">
      <c r="B11" s="13"/>
      <c r="C11" s="12"/>
      <c r="D11" s="12"/>
      <c r="E11" s="12"/>
      <c r="F11" s="12"/>
      <c r="G11" s="12"/>
      <c r="H11" s="13"/>
      <c r="I11" s="13"/>
      <c r="J11" s="13"/>
      <c r="K11" s="13"/>
      <c r="L11" s="13"/>
      <c r="M11" s="13"/>
      <c r="N11" s="12"/>
      <c r="O11" s="12"/>
      <c r="P11" s="12"/>
    </row>
    <row r="12" spans="2:16">
      <c r="B12" s="13">
        <v>1</v>
      </c>
      <c r="C12" s="1393"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93"/>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93"/>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93"/>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93"/>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93"/>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93"/>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93"/>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3"/>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3"/>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3"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93"/>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3"/>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3"/>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3"/>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3"/>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3"/>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3"/>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3"/>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0" t="s">
        <v>1919</v>
      </c>
      <c r="D39" s="1557" t="s">
        <v>2388</v>
      </c>
      <c r="E39" s="1557" t="s">
        <v>44</v>
      </c>
      <c r="F39" s="1559" t="s">
        <v>45</v>
      </c>
      <c r="G39" s="1559" t="s">
        <v>627</v>
      </c>
      <c r="H39" s="1490" t="s">
        <v>2181</v>
      </c>
      <c r="I39" s="1556"/>
      <c r="J39" s="1556"/>
      <c r="K39" s="1556"/>
      <c r="L39" s="1556"/>
      <c r="M39" s="1491"/>
      <c r="N39" s="1490" t="s">
        <v>21</v>
      </c>
      <c r="O39" s="1491"/>
      <c r="P39" s="10" t="s">
        <v>1765</v>
      </c>
    </row>
    <row r="40" spans="3:16" ht="14.5" customHeight="1">
      <c r="C40" s="1390"/>
      <c r="D40" s="1558"/>
      <c r="E40" s="1558"/>
      <c r="F40" s="1560"/>
      <c r="G40" s="1560"/>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61"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62"/>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3"/>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0" t="s">
        <v>1919</v>
      </c>
      <c r="D52" s="1391" t="s">
        <v>2388</v>
      </c>
      <c r="E52" s="1391" t="s">
        <v>44</v>
      </c>
      <c r="F52" s="1390" t="s">
        <v>45</v>
      </c>
      <c r="G52" s="1390" t="s">
        <v>627</v>
      </c>
      <c r="H52" s="1490" t="s">
        <v>2181</v>
      </c>
      <c r="I52" s="1556"/>
      <c r="J52" s="1556"/>
      <c r="K52" s="1556"/>
      <c r="L52" s="1556"/>
      <c r="M52" s="1491"/>
      <c r="N52" s="1490" t="s">
        <v>21</v>
      </c>
      <c r="O52" s="1491"/>
      <c r="P52" s="10" t="s">
        <v>1765</v>
      </c>
    </row>
    <row r="53" spans="3:16">
      <c r="C53" s="1390"/>
      <c r="D53" s="1391" t="s">
        <v>2388</v>
      </c>
      <c r="E53" s="1391" t="s">
        <v>44</v>
      </c>
      <c r="F53" s="1390" t="s">
        <v>45</v>
      </c>
      <c r="G53" s="1390"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75" t="s">
        <v>3113</v>
      </c>
      <c r="C1" s="1575"/>
      <c r="D1" s="1575"/>
      <c r="E1" s="1575"/>
      <c r="F1" s="1575"/>
      <c r="G1" s="1575"/>
      <c r="H1" s="1575"/>
      <c r="J1" s="1569" t="s">
        <v>3114</v>
      </c>
      <c r="K1" s="1569"/>
      <c r="L1" s="1569"/>
      <c r="M1" s="1569"/>
      <c r="N1" s="1569"/>
      <c r="O1" s="1569"/>
      <c r="P1" s="1569"/>
      <c r="R1" s="1575" t="s">
        <v>3115</v>
      </c>
      <c r="S1" s="1575"/>
      <c r="T1" s="1575"/>
      <c r="U1" s="1575"/>
      <c r="V1" s="1575"/>
    </row>
    <row r="2" spans="2:22" ht="20.5" customHeight="1">
      <c r="B2" s="1569" t="s">
        <v>1783</v>
      </c>
      <c r="C2" s="1569" t="s">
        <v>3116</v>
      </c>
      <c r="D2" s="1567" t="s">
        <v>3298</v>
      </c>
      <c r="E2" s="1567" t="s">
        <v>3307</v>
      </c>
      <c r="F2" s="1567" t="s">
        <v>3118</v>
      </c>
      <c r="G2" s="1047" t="s">
        <v>3286</v>
      </c>
      <c r="H2" s="1569" t="s">
        <v>19</v>
      </c>
      <c r="J2" s="1569" t="s">
        <v>1783</v>
      </c>
      <c r="K2" s="1569" t="s">
        <v>3116</v>
      </c>
      <c r="L2" s="1567" t="s">
        <v>3298</v>
      </c>
      <c r="M2" s="1567" t="s">
        <v>3307</v>
      </c>
      <c r="N2" s="1567" t="s">
        <v>3118</v>
      </c>
      <c r="O2" s="1047" t="s">
        <v>3286</v>
      </c>
      <c r="P2" s="1569" t="s">
        <v>19</v>
      </c>
      <c r="R2" s="1569" t="s">
        <v>1783</v>
      </c>
      <c r="S2" s="1569" t="s">
        <v>3116</v>
      </c>
      <c r="T2" s="1567" t="s">
        <v>3117</v>
      </c>
      <c r="U2" s="1567" t="s">
        <v>3307</v>
      </c>
      <c r="V2" s="1567" t="s">
        <v>3118</v>
      </c>
    </row>
    <row r="3" spans="2:22" ht="20.5" customHeight="1">
      <c r="B3" s="1569"/>
      <c r="C3" s="1569"/>
      <c r="D3" s="1569"/>
      <c r="E3" s="1567"/>
      <c r="F3" s="1567"/>
      <c r="G3" s="1009"/>
      <c r="H3" s="1569"/>
      <c r="J3" s="1569"/>
      <c r="K3" s="1569"/>
      <c r="L3" s="1569"/>
      <c r="M3" s="1567"/>
      <c r="N3" s="1567"/>
      <c r="O3" s="1009"/>
      <c r="P3" s="1569"/>
      <c r="R3" s="1569"/>
      <c r="S3" s="1569"/>
      <c r="T3" s="1569"/>
      <c r="U3" s="1567"/>
      <c r="V3" s="1567"/>
    </row>
    <row r="4" spans="2:22">
      <c r="B4" s="1010">
        <v>1</v>
      </c>
      <c r="C4" s="1010" t="s">
        <v>1675</v>
      </c>
      <c r="D4" s="1010">
        <v>201</v>
      </c>
      <c r="E4" s="1570">
        <f>370+64</f>
        <v>434</v>
      </c>
      <c r="F4" s="1010">
        <v>186</v>
      </c>
      <c r="G4" s="1010"/>
      <c r="H4" s="1049"/>
      <c r="J4" s="1010">
        <v>1</v>
      </c>
      <c r="K4" s="1010" t="s">
        <v>1675</v>
      </c>
      <c r="L4" s="1010">
        <v>1</v>
      </c>
      <c r="M4" s="1570">
        <v>129</v>
      </c>
      <c r="N4" s="1010">
        <v>2</v>
      </c>
      <c r="O4" s="1010"/>
      <c r="P4" s="1048"/>
      <c r="R4" s="1011">
        <v>1</v>
      </c>
      <c r="S4" s="1011" t="s">
        <v>1869</v>
      </c>
      <c r="T4" s="1011">
        <v>13</v>
      </c>
      <c r="U4" s="1011">
        <v>14</v>
      </c>
      <c r="V4" s="1011">
        <v>10</v>
      </c>
    </row>
    <row r="5" spans="2:22">
      <c r="B5" s="1011">
        <f>B4+1</f>
        <v>2</v>
      </c>
      <c r="C5" s="1010" t="s">
        <v>2419</v>
      </c>
      <c r="D5" s="1010">
        <v>57</v>
      </c>
      <c r="E5" s="1570"/>
      <c r="F5" s="1010">
        <v>49</v>
      </c>
      <c r="G5" s="1010"/>
      <c r="H5" s="1049"/>
      <c r="J5" s="1010">
        <f>J4+1</f>
        <v>2</v>
      </c>
      <c r="K5" s="1010" t="s">
        <v>2419</v>
      </c>
      <c r="L5" s="1010">
        <v>20</v>
      </c>
      <c r="M5" s="1570"/>
      <c r="N5" s="1010">
        <v>18.75</v>
      </c>
      <c r="O5" s="1010"/>
      <c r="P5" s="1048"/>
      <c r="R5" s="1568" t="s">
        <v>994</v>
      </c>
      <c r="S5" s="1568"/>
      <c r="T5" s="1013">
        <f>SUM(T1:T4)</f>
        <v>13</v>
      </c>
      <c r="U5" s="1013">
        <f>SUM(U1:U4)</f>
        <v>14</v>
      </c>
      <c r="V5" s="1013">
        <f>SUM(V1:V4)</f>
        <v>10</v>
      </c>
    </row>
    <row r="6" spans="2:22">
      <c r="B6" s="1011">
        <f>B5+1</f>
        <v>3</v>
      </c>
      <c r="C6" s="1010" t="s">
        <v>2420</v>
      </c>
      <c r="D6" s="1010">
        <v>44</v>
      </c>
      <c r="E6" s="1570"/>
      <c r="F6" s="1010">
        <v>38</v>
      </c>
      <c r="G6" s="1010"/>
      <c r="H6" s="1049"/>
      <c r="J6" s="1010">
        <f>J5+1</f>
        <v>3</v>
      </c>
      <c r="K6" s="1010" t="s">
        <v>2420</v>
      </c>
      <c r="L6" s="1010">
        <v>21</v>
      </c>
      <c r="M6" s="1570"/>
      <c r="N6" s="1010">
        <v>16.75</v>
      </c>
      <c r="O6" s="1010"/>
      <c r="P6" s="1048"/>
    </row>
    <row r="7" spans="2:22">
      <c r="B7" s="1011">
        <f>B6+1</f>
        <v>4</v>
      </c>
      <c r="C7" s="1010" t="s">
        <v>2447</v>
      </c>
      <c r="D7" s="1010">
        <v>63</v>
      </c>
      <c r="E7" s="1570"/>
      <c r="F7" s="1010">
        <v>54</v>
      </c>
      <c r="G7" s="1010"/>
      <c r="H7" s="1011"/>
      <c r="J7" s="1010">
        <f>J6+1</f>
        <v>4</v>
      </c>
      <c r="K7" s="1010" t="s">
        <v>2447</v>
      </c>
      <c r="L7" s="1010">
        <f>22+7</f>
        <v>29</v>
      </c>
      <c r="M7" s="1570"/>
      <c r="N7" s="1010">
        <v>26</v>
      </c>
      <c r="O7" s="1010"/>
      <c r="P7" s="1010"/>
    </row>
    <row r="8" spans="2:22">
      <c r="B8" s="1568" t="s">
        <v>994</v>
      </c>
      <c r="C8" s="1568"/>
      <c r="D8" s="1013">
        <f t="shared" ref="D8:F8" si="0">SUM(D4:D7)</f>
        <v>365</v>
      </c>
      <c r="E8" s="1013">
        <f t="shared" si="0"/>
        <v>434</v>
      </c>
      <c r="F8" s="1013">
        <f t="shared" si="0"/>
        <v>327</v>
      </c>
      <c r="G8" s="1013"/>
      <c r="H8" s="1011"/>
      <c r="J8" s="1571" t="s">
        <v>994</v>
      </c>
      <c r="K8" s="1571"/>
      <c r="L8" s="1013">
        <f>SUM(L4:L7)</f>
        <v>71</v>
      </c>
      <c r="M8" s="1013">
        <f>SUM(M4:M7)</f>
        <v>129</v>
      </c>
      <c r="N8" s="1013">
        <f>SUM(N4:N7)</f>
        <v>63.5</v>
      </c>
      <c r="O8" s="1013"/>
      <c r="P8" s="1013"/>
    </row>
    <row r="10" spans="2:22">
      <c r="B10" s="1575" t="s">
        <v>3113</v>
      </c>
      <c r="C10" s="1575"/>
      <c r="D10" s="1575"/>
      <c r="E10" s="1575"/>
      <c r="F10" s="1575"/>
      <c r="G10" s="1575"/>
      <c r="H10" s="1575"/>
      <c r="J10" s="1572" t="s">
        <v>3119</v>
      </c>
      <c r="K10" s="1573"/>
      <c r="L10" s="1573"/>
      <c r="M10" s="1573"/>
      <c r="N10" s="1573"/>
      <c r="O10" s="1573"/>
      <c r="P10" s="1574"/>
      <c r="R10" s="1575" t="s">
        <v>3120</v>
      </c>
      <c r="S10" s="1575"/>
      <c r="T10" s="1575"/>
      <c r="U10" s="1575"/>
      <c r="V10" s="1575"/>
    </row>
    <row r="11" spans="2:22" ht="20.5" customHeight="1">
      <c r="B11" s="1569" t="s">
        <v>1783</v>
      </c>
      <c r="C11" s="1569" t="s">
        <v>2915</v>
      </c>
      <c r="D11" s="1567" t="s">
        <v>3298</v>
      </c>
      <c r="E11" s="1567" t="s">
        <v>3307</v>
      </c>
      <c r="F11" s="1567" t="s">
        <v>3118</v>
      </c>
      <c r="G11" s="1047" t="s">
        <v>3286</v>
      </c>
      <c r="H11" s="1569" t="s">
        <v>19</v>
      </c>
      <c r="J11" s="1569" t="s">
        <v>1783</v>
      </c>
      <c r="K11" s="1567" t="s">
        <v>2915</v>
      </c>
      <c r="L11" s="1567" t="s">
        <v>3298</v>
      </c>
      <c r="M11" s="1567" t="s">
        <v>3307</v>
      </c>
      <c r="N11" s="1567" t="s">
        <v>3118</v>
      </c>
      <c r="O11" s="1047" t="s">
        <v>3286</v>
      </c>
      <c r="P11" s="1569" t="s">
        <v>19</v>
      </c>
      <c r="R11" s="1569" t="s">
        <v>1783</v>
      </c>
      <c r="S11" s="1569" t="s">
        <v>2915</v>
      </c>
      <c r="T11" s="1567" t="s">
        <v>3117</v>
      </c>
      <c r="U11" s="1567" t="s">
        <v>3307</v>
      </c>
      <c r="V11" s="1567" t="s">
        <v>3118</v>
      </c>
    </row>
    <row r="12" spans="2:22" ht="20.5" customHeight="1">
      <c r="B12" s="1569"/>
      <c r="C12" s="1569"/>
      <c r="D12" s="1569"/>
      <c r="E12" s="1567"/>
      <c r="F12" s="1567"/>
      <c r="G12" s="1009">
        <v>38</v>
      </c>
      <c r="H12" s="1569"/>
      <c r="J12" s="1569"/>
      <c r="K12" s="1569"/>
      <c r="L12" s="1569"/>
      <c r="M12" s="1567"/>
      <c r="N12" s="1567"/>
      <c r="O12" s="1009"/>
      <c r="P12" s="1569"/>
      <c r="R12" s="1569"/>
      <c r="S12" s="1569"/>
      <c r="T12" s="1569"/>
      <c r="U12" s="1567"/>
      <c r="V12" s="1567"/>
    </row>
    <row r="13" spans="2:22">
      <c r="B13" s="1010">
        <v>1</v>
      </c>
      <c r="C13" s="1014" t="s">
        <v>1675</v>
      </c>
      <c r="D13" s="1014">
        <v>11</v>
      </c>
      <c r="E13" s="1570">
        <f>101+115</f>
        <v>216</v>
      </c>
      <c r="F13" s="1014"/>
      <c r="G13" s="1014"/>
      <c r="H13" s="1011"/>
      <c r="J13" s="1010">
        <v>1</v>
      </c>
      <c r="K13" s="1010" t="s">
        <v>2890</v>
      </c>
      <c r="L13" s="1014"/>
      <c r="M13" s="1564">
        <v>100</v>
      </c>
      <c r="N13" s="1014"/>
      <c r="O13" s="1014"/>
      <c r="P13" s="1014"/>
      <c r="R13" s="1011">
        <v>1</v>
      </c>
      <c r="S13" s="1011" t="s">
        <v>1869</v>
      </c>
      <c r="T13" s="1011">
        <v>13</v>
      </c>
      <c r="U13" s="1011">
        <v>14</v>
      </c>
      <c r="V13" s="1011"/>
    </row>
    <row r="14" spans="2:22">
      <c r="B14" s="1010"/>
      <c r="C14" s="1010" t="s">
        <v>2890</v>
      </c>
      <c r="D14" s="1010">
        <v>201</v>
      </c>
      <c r="E14" s="1570"/>
      <c r="F14" s="1010">
        <v>171</v>
      </c>
      <c r="G14" s="1010"/>
      <c r="H14" s="1176"/>
      <c r="J14" s="1172"/>
      <c r="K14" s="1172" t="s">
        <v>2891</v>
      </c>
      <c r="L14" s="1010"/>
      <c r="M14" s="1565"/>
      <c r="N14" s="1010"/>
      <c r="O14" s="1010"/>
      <c r="P14" s="1010"/>
      <c r="R14" s="1012" t="s">
        <v>994</v>
      </c>
      <c r="S14" s="1012"/>
      <c r="T14" s="1013">
        <f>SUM(T10:T13)</f>
        <v>13</v>
      </c>
      <c r="U14" s="1013">
        <f>SUM(U10:U13)</f>
        <v>14</v>
      </c>
      <c r="V14" s="1013"/>
    </row>
    <row r="15" spans="2:22">
      <c r="B15" s="1010"/>
      <c r="C15" s="1010" t="s">
        <v>2891</v>
      </c>
      <c r="D15" s="1010">
        <v>140</v>
      </c>
      <c r="E15" s="1570"/>
      <c r="F15" s="1010">
        <v>110</v>
      </c>
      <c r="G15" s="1010"/>
      <c r="H15" s="1011"/>
      <c r="I15" s="1178"/>
      <c r="J15" s="1010"/>
      <c r="K15" s="1010" t="s">
        <v>3121</v>
      </c>
      <c r="L15" s="1175"/>
      <c r="M15" s="1565"/>
      <c r="N15" s="1010"/>
      <c r="O15" s="1010"/>
      <c r="P15" s="1010"/>
    </row>
    <row r="16" spans="2:22">
      <c r="B16" s="1010"/>
      <c r="C16" s="1010" t="s">
        <v>3121</v>
      </c>
      <c r="D16" s="1010">
        <v>61</v>
      </c>
      <c r="E16" s="1570"/>
      <c r="F16" s="1010">
        <v>61</v>
      </c>
      <c r="G16" s="1010"/>
      <c r="H16" s="1011"/>
      <c r="I16" s="1178"/>
      <c r="J16" s="1178"/>
      <c r="K16" s="1178"/>
      <c r="L16" s="1175"/>
      <c r="M16" s="1565"/>
      <c r="N16" s="1010"/>
      <c r="O16" s="1010"/>
      <c r="P16" s="1010"/>
    </row>
    <row r="17" spans="2:16">
      <c r="B17" s="1010"/>
      <c r="C17" s="1010" t="s">
        <v>3122</v>
      </c>
      <c r="D17" s="1010">
        <v>25</v>
      </c>
      <c r="E17" s="1570"/>
      <c r="F17" s="1010">
        <v>22</v>
      </c>
      <c r="G17" s="1010"/>
      <c r="H17" s="1177"/>
      <c r="J17" s="1173"/>
      <c r="K17" s="1173" t="s">
        <v>3122</v>
      </c>
      <c r="L17" s="1010"/>
      <c r="M17" s="1565"/>
      <c r="N17" s="1010"/>
      <c r="O17" s="1010"/>
      <c r="P17" s="1010"/>
    </row>
    <row r="18" spans="2:16">
      <c r="B18" s="1010"/>
      <c r="C18" s="1010" t="s">
        <v>2892</v>
      </c>
      <c r="D18" s="1010">
        <v>6</v>
      </c>
      <c r="E18" s="1570"/>
      <c r="F18" s="1010">
        <v>4</v>
      </c>
      <c r="G18" s="1010"/>
      <c r="H18" s="1011"/>
      <c r="J18" s="1010"/>
      <c r="K18" s="1010" t="s">
        <v>2892</v>
      </c>
      <c r="L18" s="1010"/>
      <c r="M18" s="1565"/>
      <c r="N18" s="1010"/>
      <c r="O18" s="1010"/>
      <c r="P18" s="1010"/>
    </row>
    <row r="19" spans="2:16">
      <c r="B19" s="1011">
        <f>B13+1</f>
        <v>2</v>
      </c>
      <c r="C19" s="1014" t="s">
        <v>2419</v>
      </c>
      <c r="D19" s="1014"/>
      <c r="E19" s="1570"/>
      <c r="F19" s="1014"/>
      <c r="G19" s="1015"/>
      <c r="H19" s="1011"/>
      <c r="J19" s="1011">
        <f>J13+1</f>
        <v>2</v>
      </c>
      <c r="K19" s="1014" t="s">
        <v>2419</v>
      </c>
      <c r="L19" s="1014"/>
      <c r="M19" s="1565"/>
      <c r="N19" s="1014"/>
      <c r="O19" s="1015"/>
      <c r="P19" s="1014"/>
    </row>
    <row r="20" spans="2:16">
      <c r="B20" s="1011"/>
      <c r="C20" s="1010" t="s">
        <v>2890</v>
      </c>
      <c r="D20" s="1010">
        <v>57</v>
      </c>
      <c r="E20" s="1570"/>
      <c r="F20" s="1010">
        <v>34</v>
      </c>
      <c r="G20" s="1011"/>
      <c r="H20" s="1011"/>
      <c r="J20" s="1011"/>
      <c r="K20" s="1010" t="s">
        <v>2890</v>
      </c>
      <c r="L20" s="1010"/>
      <c r="M20" s="1565"/>
      <c r="N20" s="1011">
        <v>14</v>
      </c>
      <c r="O20" s="1011"/>
      <c r="P20" s="1010"/>
    </row>
    <row r="21" spans="2:16">
      <c r="B21" s="1011"/>
      <c r="C21" s="1010" t="s">
        <v>2891</v>
      </c>
      <c r="D21" s="1010" t="s">
        <v>3380</v>
      </c>
      <c r="E21" s="1570"/>
      <c r="F21" s="1010">
        <v>31</v>
      </c>
      <c r="G21" s="1011"/>
      <c r="H21" s="1011"/>
      <c r="J21" s="1011"/>
      <c r="K21" s="1010" t="s">
        <v>2891</v>
      </c>
      <c r="L21" s="1010"/>
      <c r="M21" s="1565"/>
      <c r="N21" s="1011">
        <v>14</v>
      </c>
      <c r="O21" s="1011"/>
      <c r="P21" s="1010"/>
    </row>
    <row r="22" spans="2:16">
      <c r="B22" s="1011"/>
      <c r="C22" s="1010" t="s">
        <v>3121</v>
      </c>
      <c r="D22" s="1010">
        <v>21</v>
      </c>
      <c r="E22" s="1570"/>
      <c r="F22" s="1010">
        <v>3</v>
      </c>
      <c r="G22" s="1011"/>
      <c r="H22" s="1011"/>
      <c r="J22" s="1011"/>
      <c r="K22" s="1010" t="s">
        <v>3121</v>
      </c>
      <c r="L22" s="1010"/>
      <c r="M22" s="1565"/>
      <c r="N22" s="1011"/>
      <c r="O22" s="1011"/>
      <c r="P22" s="1010"/>
    </row>
    <row r="23" spans="2:16">
      <c r="B23" s="1011"/>
      <c r="C23" s="1010" t="s">
        <v>3122</v>
      </c>
      <c r="D23" s="1010">
        <v>22</v>
      </c>
      <c r="E23" s="1570"/>
      <c r="F23" s="1010">
        <v>2</v>
      </c>
      <c r="G23" s="1011"/>
      <c r="H23" s="1011"/>
      <c r="J23" s="1011"/>
      <c r="K23" s="1010" t="s">
        <v>3122</v>
      </c>
      <c r="L23" s="1010"/>
      <c r="M23" s="1565"/>
      <c r="N23" s="1011"/>
      <c r="O23" s="1011"/>
      <c r="P23" s="1010"/>
    </row>
    <row r="24" spans="2:16">
      <c r="B24" s="1011"/>
      <c r="C24" s="1010" t="s">
        <v>2892</v>
      </c>
      <c r="D24" s="1010">
        <v>9</v>
      </c>
      <c r="E24" s="1570"/>
      <c r="F24" s="1010">
        <v>2</v>
      </c>
      <c r="G24" s="1011"/>
      <c r="H24" s="1011"/>
      <c r="J24" s="1011"/>
      <c r="K24" s="1010" t="s">
        <v>2892</v>
      </c>
      <c r="L24" s="1010"/>
      <c r="M24" s="1565"/>
      <c r="N24" s="1011">
        <v>4</v>
      </c>
      <c r="O24" s="1011"/>
      <c r="P24" s="1010"/>
    </row>
    <row r="25" spans="2:16">
      <c r="B25" s="1011"/>
      <c r="C25" s="1016" t="s">
        <v>3123</v>
      </c>
      <c r="D25" s="1010"/>
      <c r="E25" s="1570"/>
      <c r="F25" s="1010"/>
      <c r="G25" s="1011"/>
      <c r="H25" s="1011"/>
      <c r="J25" s="1011"/>
      <c r="K25" s="1016" t="s">
        <v>3123</v>
      </c>
      <c r="L25" s="1010"/>
      <c r="M25" s="1565"/>
      <c r="N25" s="1010"/>
      <c r="O25" s="1011"/>
      <c r="P25" s="1010"/>
    </row>
    <row r="26" spans="2:16">
      <c r="B26" s="1011"/>
      <c r="C26" s="1016" t="s">
        <v>3124</v>
      </c>
      <c r="D26" s="1010"/>
      <c r="E26" s="1570"/>
      <c r="F26" s="1010"/>
      <c r="G26" s="1011"/>
      <c r="H26" s="1011"/>
      <c r="J26" s="1011"/>
      <c r="K26" s="1016" t="s">
        <v>3124</v>
      </c>
      <c r="L26" s="1010"/>
      <c r="M26" s="1565"/>
      <c r="N26" s="1010"/>
      <c r="O26" s="1011"/>
      <c r="P26" s="1010"/>
    </row>
    <row r="27" spans="2:16">
      <c r="B27" s="1011">
        <f>B19+1</f>
        <v>3</v>
      </c>
      <c r="C27" s="1014" t="s">
        <v>2420</v>
      </c>
      <c r="D27" s="1014"/>
      <c r="E27" s="1570"/>
      <c r="F27" s="1014"/>
      <c r="G27" s="1015"/>
      <c r="H27" s="1011"/>
      <c r="J27" s="1011">
        <f>J19+1</f>
        <v>3</v>
      </c>
      <c r="K27" s="1014" t="s">
        <v>2420</v>
      </c>
      <c r="L27" s="1014"/>
      <c r="M27" s="1565"/>
      <c r="N27" s="1014"/>
      <c r="O27" s="1015"/>
      <c r="P27" s="1014"/>
    </row>
    <row r="28" spans="2:16">
      <c r="B28" s="1011"/>
      <c r="C28" s="1010" t="s">
        <v>2890</v>
      </c>
      <c r="D28" s="1010">
        <v>44</v>
      </c>
      <c r="E28" s="1570"/>
      <c r="F28" s="1010">
        <v>33</v>
      </c>
      <c r="G28" s="1011"/>
      <c r="H28" s="1011"/>
      <c r="J28" s="1011"/>
      <c r="K28" s="1010" t="s">
        <v>2890</v>
      </c>
      <c r="L28" s="1010"/>
      <c r="M28" s="1565"/>
      <c r="N28" s="1011">
        <v>12</v>
      </c>
      <c r="O28" s="1011"/>
      <c r="P28" s="1010"/>
    </row>
    <row r="29" spans="2:16">
      <c r="B29" s="1011"/>
      <c r="C29" s="1010" t="s">
        <v>2891</v>
      </c>
      <c r="D29" s="1010">
        <v>33</v>
      </c>
      <c r="E29" s="1570"/>
      <c r="F29" s="1010">
        <v>25</v>
      </c>
      <c r="G29" s="1011"/>
      <c r="H29" s="1011"/>
      <c r="J29" s="1011"/>
      <c r="K29" s="1010" t="s">
        <v>2891</v>
      </c>
      <c r="L29" s="1010"/>
      <c r="M29" s="1565"/>
      <c r="N29" s="1011">
        <v>12</v>
      </c>
      <c r="O29" s="1011"/>
      <c r="P29" s="1010"/>
    </row>
    <row r="30" spans="2:16">
      <c r="B30" s="1011"/>
      <c r="C30" s="1010" t="s">
        <v>3121</v>
      </c>
      <c r="D30" s="1010">
        <v>11</v>
      </c>
      <c r="E30" s="1570"/>
      <c r="F30" s="1010">
        <v>8</v>
      </c>
      <c r="G30" s="1011"/>
      <c r="H30" s="1011"/>
      <c r="J30" s="1011"/>
      <c r="K30" s="1010" t="s">
        <v>3121</v>
      </c>
      <c r="L30" s="1010"/>
      <c r="M30" s="1565"/>
      <c r="N30" s="1011"/>
      <c r="O30" s="1011"/>
      <c r="P30" s="1010"/>
    </row>
    <row r="31" spans="2:16">
      <c r="B31" s="1011"/>
      <c r="C31" s="1010" t="s">
        <v>3122</v>
      </c>
      <c r="D31" s="1010">
        <v>3</v>
      </c>
      <c r="E31" s="1570"/>
      <c r="F31" s="1010">
        <v>2</v>
      </c>
      <c r="G31" s="1011"/>
      <c r="H31" s="1011"/>
      <c r="J31" s="1011"/>
      <c r="K31" s="1010" t="s">
        <v>3122</v>
      </c>
      <c r="L31" s="1010"/>
      <c r="M31" s="1565"/>
      <c r="N31" s="1011"/>
      <c r="O31" s="1011"/>
      <c r="P31" s="1010"/>
    </row>
    <row r="32" spans="2:16">
      <c r="B32" s="1011"/>
      <c r="C32" s="1010" t="s">
        <v>2892</v>
      </c>
      <c r="D32" s="1010">
        <v>6</v>
      </c>
      <c r="E32" s="1570"/>
      <c r="F32" s="1010">
        <v>3</v>
      </c>
      <c r="G32" s="1011"/>
      <c r="H32" s="1011"/>
      <c r="J32" s="1011"/>
      <c r="K32" s="1010" t="s">
        <v>2892</v>
      </c>
      <c r="L32" s="1010"/>
      <c r="M32" s="1565"/>
      <c r="N32" s="1011">
        <v>2</v>
      </c>
      <c r="O32" s="1011"/>
      <c r="P32" s="1010"/>
    </row>
    <row r="33" spans="2:16">
      <c r="B33" s="1011"/>
      <c r="C33" s="1016" t="s">
        <v>3123</v>
      </c>
      <c r="D33" s="1010"/>
      <c r="E33" s="1570"/>
      <c r="F33" s="1010"/>
      <c r="G33" s="1011"/>
      <c r="H33" s="1011"/>
      <c r="J33" s="1011"/>
      <c r="K33" s="1016" t="s">
        <v>3123</v>
      </c>
      <c r="L33" s="1010"/>
      <c r="M33" s="1565"/>
      <c r="N33" s="1011"/>
      <c r="O33" s="1011"/>
      <c r="P33" s="1010"/>
    </row>
    <row r="34" spans="2:16">
      <c r="B34" s="1011"/>
      <c r="C34" s="1016" t="s">
        <v>3124</v>
      </c>
      <c r="D34" s="1010"/>
      <c r="E34" s="1570"/>
      <c r="F34" s="1010"/>
      <c r="G34" s="1011"/>
      <c r="H34" s="1011"/>
      <c r="J34" s="1011"/>
      <c r="K34" s="1016" t="s">
        <v>3124</v>
      </c>
      <c r="L34" s="1010"/>
      <c r="M34" s="1565"/>
      <c r="N34" s="1011"/>
      <c r="O34" s="1011"/>
      <c r="P34" s="1010"/>
    </row>
    <row r="35" spans="2:16">
      <c r="B35" s="1011">
        <f>B27+1</f>
        <v>4</v>
      </c>
      <c r="C35" s="1014" t="s">
        <v>2447</v>
      </c>
      <c r="D35" s="1014"/>
      <c r="E35" s="1570"/>
      <c r="F35" s="1014"/>
      <c r="G35" s="1015"/>
      <c r="H35" s="1011"/>
      <c r="J35" s="1011">
        <f>J27+1</f>
        <v>4</v>
      </c>
      <c r="K35" s="1014" t="s">
        <v>2447</v>
      </c>
      <c r="L35" s="1014"/>
      <c r="M35" s="1565"/>
      <c r="N35" s="1014"/>
      <c r="O35" s="1015"/>
      <c r="P35" s="1014"/>
    </row>
    <row r="36" spans="2:16">
      <c r="B36" s="1011"/>
      <c r="C36" s="1010" t="s">
        <v>2890</v>
      </c>
      <c r="D36" s="1010">
        <v>63</v>
      </c>
      <c r="E36" s="1570"/>
      <c r="F36" s="1011">
        <v>36</v>
      </c>
      <c r="G36" s="1011"/>
      <c r="H36" s="1011"/>
      <c r="J36" s="1011"/>
      <c r="K36" s="1010" t="s">
        <v>2890</v>
      </c>
      <c r="L36" s="1010"/>
      <c r="M36" s="1565"/>
      <c r="N36" s="1011">
        <v>15</v>
      </c>
      <c r="O36" s="1011"/>
      <c r="P36" s="1010"/>
    </row>
    <row r="37" spans="2:16" ht="174">
      <c r="B37" s="1169" t="s">
        <v>3373</v>
      </c>
      <c r="C37" s="1170">
        <v>46090</v>
      </c>
      <c r="D37" s="1170">
        <f>C37</f>
        <v>46090</v>
      </c>
      <c r="E37" s="1570"/>
      <c r="F37" s="1011">
        <v>36</v>
      </c>
      <c r="G37" s="1011" t="s">
        <v>3374</v>
      </c>
      <c r="H37" s="1011"/>
      <c r="J37" s="1011"/>
      <c r="K37" s="1010" t="s">
        <v>2890</v>
      </c>
      <c r="L37" s="1010"/>
      <c r="M37" s="1565"/>
      <c r="N37" s="1011">
        <v>15</v>
      </c>
      <c r="O37" s="1011"/>
      <c r="P37" s="1010"/>
    </row>
    <row r="38" spans="2:16">
      <c r="B38" s="1011"/>
      <c r="C38" s="1010" t="s">
        <v>3121</v>
      </c>
      <c r="D38" s="1010">
        <v>6</v>
      </c>
      <c r="E38" s="1570"/>
      <c r="F38" s="1011">
        <v>5</v>
      </c>
      <c r="G38" s="1011"/>
      <c r="H38" s="1011"/>
      <c r="J38" s="1011"/>
      <c r="K38" s="1010" t="s">
        <v>3121</v>
      </c>
      <c r="L38" s="1010"/>
      <c r="M38" s="1565"/>
      <c r="N38" s="1011"/>
      <c r="O38" s="1011"/>
      <c r="P38" s="1010"/>
    </row>
    <row r="39" spans="2:16">
      <c r="B39" s="1011"/>
      <c r="C39" s="1010" t="s">
        <v>3122</v>
      </c>
      <c r="D39" s="1010">
        <v>3</v>
      </c>
      <c r="E39" s="1570"/>
      <c r="F39" s="1011">
        <v>3</v>
      </c>
      <c r="G39" s="1011"/>
      <c r="H39" s="1011"/>
      <c r="J39" s="1011"/>
      <c r="K39" s="1010" t="s">
        <v>3122</v>
      </c>
      <c r="L39" s="1010"/>
      <c r="M39" s="1565"/>
      <c r="N39" s="1011"/>
      <c r="O39" s="1011"/>
      <c r="P39" s="1010"/>
    </row>
    <row r="40" spans="2:16">
      <c r="B40" s="1011"/>
      <c r="C40" s="1010" t="s">
        <v>2892</v>
      </c>
      <c r="D40" s="1010">
        <v>9</v>
      </c>
      <c r="E40" s="1570"/>
      <c r="F40" s="1010">
        <v>5</v>
      </c>
      <c r="G40" s="1011"/>
      <c r="H40" s="1011"/>
      <c r="J40" s="1011"/>
      <c r="K40" s="1010" t="s">
        <v>2892</v>
      </c>
      <c r="L40" s="1010"/>
      <c r="M40" s="1565"/>
      <c r="N40" s="1011">
        <v>5</v>
      </c>
      <c r="O40" s="1011"/>
      <c r="P40" s="1010"/>
    </row>
    <row r="41" spans="2:16">
      <c r="B41" s="1011"/>
      <c r="C41" s="1010" t="s">
        <v>3125</v>
      </c>
      <c r="D41" s="1010">
        <v>11</v>
      </c>
      <c r="E41" s="1570"/>
      <c r="F41" s="1010"/>
      <c r="G41" s="1011"/>
      <c r="H41" s="1011"/>
      <c r="J41" s="1011"/>
      <c r="K41" s="1010" t="s">
        <v>3125</v>
      </c>
      <c r="L41" s="1010"/>
      <c r="M41" s="1565"/>
      <c r="N41" s="1011"/>
      <c r="O41" s="1011"/>
      <c r="P41" s="1010"/>
    </row>
    <row r="42" spans="2:16">
      <c r="B42" s="1011"/>
      <c r="C42" s="1010" t="s">
        <v>3126</v>
      </c>
      <c r="D42" s="1010">
        <v>10</v>
      </c>
      <c r="E42" s="1570"/>
      <c r="F42" s="1010"/>
      <c r="G42" s="1011"/>
      <c r="H42" s="1011"/>
      <c r="J42" s="1011"/>
      <c r="K42" s="1010" t="s">
        <v>3126</v>
      </c>
      <c r="L42" s="1010"/>
      <c r="M42" s="1565"/>
      <c r="N42" s="1011"/>
      <c r="O42" s="1011"/>
      <c r="P42" s="1010"/>
    </row>
    <row r="43" spans="2:16">
      <c r="B43" s="1011"/>
      <c r="C43" s="1010" t="s">
        <v>3127</v>
      </c>
      <c r="D43" s="1010">
        <v>9</v>
      </c>
      <c r="E43" s="1570"/>
      <c r="F43" s="1010"/>
      <c r="G43" s="1011"/>
      <c r="H43" s="1011"/>
      <c r="J43" s="1011"/>
      <c r="K43" s="1010" t="s">
        <v>3127</v>
      </c>
      <c r="L43" s="1010"/>
      <c r="M43" s="1565"/>
      <c r="N43" s="1011"/>
      <c r="O43" s="1011"/>
      <c r="P43" s="1010"/>
    </row>
    <row r="44" spans="2:16">
      <c r="B44" s="1011"/>
      <c r="C44" s="1016" t="s">
        <v>3123</v>
      </c>
      <c r="D44" s="1010"/>
      <c r="E44" s="1570"/>
      <c r="F44" s="1010"/>
      <c r="G44" s="1011"/>
      <c r="H44" s="1011"/>
      <c r="J44" s="1011"/>
      <c r="K44" s="1016" t="s">
        <v>3123</v>
      </c>
      <c r="L44" s="1010"/>
      <c r="M44" s="1565"/>
      <c r="N44" s="1011"/>
      <c r="O44" s="1011"/>
      <c r="P44" s="1010"/>
    </row>
    <row r="45" spans="2:16">
      <c r="B45" s="1011"/>
      <c r="C45" s="1016" t="s">
        <v>3124</v>
      </c>
      <c r="D45" s="1010"/>
      <c r="E45" s="1570"/>
      <c r="F45" s="1010"/>
      <c r="G45" s="1011"/>
      <c r="H45" s="1011"/>
      <c r="J45" s="1011"/>
      <c r="K45" s="1016" t="s">
        <v>3124</v>
      </c>
      <c r="L45" s="1010"/>
      <c r="M45" s="1566"/>
      <c r="N45" s="1011"/>
      <c r="O45" s="1011"/>
      <c r="P45" s="1010"/>
    </row>
    <row r="46" spans="2:16">
      <c r="B46" s="1568" t="s">
        <v>994</v>
      </c>
      <c r="C46" s="1568"/>
      <c r="D46" s="1013">
        <f>D36+D28+D20+D14</f>
        <v>365</v>
      </c>
      <c r="E46" s="1013">
        <f>E13</f>
        <v>216</v>
      </c>
      <c r="F46" s="1013">
        <f>F36+F28+F20+F14</f>
        <v>274</v>
      </c>
      <c r="G46" s="1013">
        <f>G36+G28+G20+G14</f>
        <v>0</v>
      </c>
      <c r="H46" s="1011"/>
      <c r="J46" s="1568" t="s">
        <v>994</v>
      </c>
      <c r="K46" s="1568"/>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46161</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77" t="s">
        <v>2392</v>
      </c>
      <c r="B6" s="1577"/>
      <c r="C6" s="1577"/>
      <c r="D6" s="1577"/>
      <c r="E6" s="1577"/>
      <c r="F6" s="1577"/>
      <c r="G6" s="1577"/>
      <c r="H6" s="1577"/>
      <c r="I6" s="1577"/>
      <c r="J6" s="1577"/>
      <c r="K6" s="1577"/>
      <c r="L6" s="1577"/>
      <c r="M6" s="1577"/>
      <c r="N6" s="1577"/>
      <c r="O6" s="1577"/>
      <c r="P6" s="1577"/>
      <c r="Q6" s="1577"/>
      <c r="R6" s="1577"/>
      <c r="S6" s="1577"/>
      <c r="T6" s="1577"/>
    </row>
    <row r="7" spans="1:20">
      <c r="A7" s="1578" t="s">
        <v>1866</v>
      </c>
      <c r="B7" s="1578"/>
      <c r="C7" s="1578"/>
      <c r="D7" s="1578"/>
      <c r="E7" s="1578"/>
      <c r="F7" s="1578"/>
      <c r="G7" s="1578"/>
      <c r="H7" s="1578"/>
      <c r="I7" s="1578"/>
      <c r="J7" s="1578"/>
      <c r="K7" s="1578"/>
      <c r="L7" s="1578"/>
      <c r="M7" s="1578"/>
      <c r="N7" s="1578"/>
      <c r="O7" s="1578"/>
      <c r="P7" s="1578"/>
      <c r="Q7" s="1578"/>
      <c r="R7" s="1578"/>
      <c r="S7" s="1578"/>
      <c r="T7" s="1578"/>
    </row>
    <row r="8" spans="1:20" ht="15" customHeight="1">
      <c r="A8" s="1579" t="s">
        <v>996</v>
      </c>
      <c r="B8" s="1579" t="s">
        <v>1836</v>
      </c>
      <c r="C8" s="1579" t="s">
        <v>589</v>
      </c>
      <c r="D8" s="1579" t="s">
        <v>1837</v>
      </c>
      <c r="E8" s="1579"/>
      <c r="F8" s="1579"/>
      <c r="G8" s="1579"/>
      <c r="H8" s="1579"/>
      <c r="I8" s="1579"/>
      <c r="J8" s="1579"/>
      <c r="K8" s="1579"/>
      <c r="L8" s="1579"/>
      <c r="M8" s="1579"/>
      <c r="N8" s="1579"/>
      <c r="O8" s="1579"/>
      <c r="P8" s="1579" t="s">
        <v>1838</v>
      </c>
      <c r="Q8" s="1579"/>
      <c r="R8" s="1579"/>
      <c r="S8" s="1579" t="s">
        <v>3321</v>
      </c>
      <c r="T8" s="1579" t="s">
        <v>19</v>
      </c>
    </row>
    <row r="9" spans="1:20" ht="30.75" customHeight="1">
      <c r="A9" s="1579"/>
      <c r="B9" s="1579"/>
      <c r="C9" s="1579"/>
      <c r="D9" s="1580" t="s">
        <v>1840</v>
      </c>
      <c r="E9" s="1580"/>
      <c r="F9" s="1580"/>
      <c r="G9" s="1579" t="s">
        <v>1841</v>
      </c>
      <c r="H9" s="1579"/>
      <c r="I9" s="1579"/>
      <c r="J9" s="1579" t="s">
        <v>1842</v>
      </c>
      <c r="K9" s="1579"/>
      <c r="L9" s="1579"/>
      <c r="M9" s="1581" t="s">
        <v>1843</v>
      </c>
      <c r="N9" s="1581"/>
      <c r="O9" s="1581"/>
      <c r="P9" s="1579"/>
      <c r="Q9" s="1579"/>
      <c r="R9" s="1579"/>
      <c r="S9" s="1579"/>
      <c r="T9" s="1579"/>
    </row>
    <row r="10" spans="1:20" ht="27" customHeight="1">
      <c r="A10" s="1579"/>
      <c r="B10" s="1579"/>
      <c r="C10" s="1579"/>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79"/>
      <c r="T10" s="1579"/>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76" t="s">
        <v>2397</v>
      </c>
      <c r="B42" s="1576"/>
      <c r="C42" s="1576"/>
      <c r="D42" s="1576"/>
      <c r="E42" s="1576"/>
      <c r="F42" s="1576"/>
      <c r="G42" s="1576"/>
      <c r="H42" s="1576"/>
      <c r="I42" s="1576"/>
      <c r="J42" s="1576"/>
      <c r="K42" s="1576"/>
      <c r="L42" s="1576"/>
      <c r="M42" s="1576"/>
      <c r="N42" s="1576"/>
      <c r="O42" s="1576"/>
      <c r="P42" s="1576"/>
      <c r="Q42" s="1576"/>
      <c r="R42" s="1576"/>
      <c r="S42" s="1576"/>
      <c r="T42" s="1576"/>
    </row>
    <row r="43" spans="1:20">
      <c r="A43" s="1578" t="s">
        <v>1866</v>
      </c>
      <c r="B43" s="1578"/>
      <c r="C43" s="1578"/>
      <c r="D43" s="1578"/>
      <c r="E43" s="1578"/>
      <c r="F43" s="1578"/>
      <c r="G43" s="1578"/>
      <c r="H43" s="1578"/>
      <c r="I43" s="1578"/>
      <c r="J43" s="1578"/>
      <c r="K43" s="1578"/>
      <c r="L43" s="1578"/>
      <c r="M43" s="1578"/>
      <c r="N43" s="1578"/>
      <c r="O43" s="1578"/>
      <c r="P43" s="1578"/>
      <c r="Q43" s="1578"/>
      <c r="R43" s="1578"/>
      <c r="S43" s="1578"/>
      <c r="T43" s="1578"/>
    </row>
    <row r="44" spans="1:20">
      <c r="A44" s="1579" t="s">
        <v>996</v>
      </c>
      <c r="B44" s="1579" t="s">
        <v>1836</v>
      </c>
      <c r="C44" s="1579" t="s">
        <v>589</v>
      </c>
      <c r="D44" s="1579" t="s">
        <v>1837</v>
      </c>
      <c r="E44" s="1579"/>
      <c r="F44" s="1579"/>
      <c r="G44" s="1579"/>
      <c r="H44" s="1579"/>
      <c r="I44" s="1579"/>
      <c r="J44" s="1579"/>
      <c r="K44" s="1579"/>
      <c r="L44" s="1579"/>
      <c r="M44" s="1579"/>
      <c r="N44" s="1579"/>
      <c r="O44" s="1579"/>
      <c r="P44" s="1579" t="s">
        <v>1838</v>
      </c>
      <c r="Q44" s="1579"/>
      <c r="R44" s="1579"/>
      <c r="S44" s="1579" t="s">
        <v>3321</v>
      </c>
      <c r="T44" s="1579" t="s">
        <v>19</v>
      </c>
    </row>
    <row r="45" spans="1:20">
      <c r="A45" s="1579"/>
      <c r="B45" s="1579"/>
      <c r="C45" s="1579"/>
      <c r="D45" s="1580" t="s">
        <v>1840</v>
      </c>
      <c r="E45" s="1580"/>
      <c r="F45" s="1580"/>
      <c r="G45" s="1579" t="s">
        <v>1841</v>
      </c>
      <c r="H45" s="1579"/>
      <c r="I45" s="1579"/>
      <c r="J45" s="1579" t="s">
        <v>1842</v>
      </c>
      <c r="K45" s="1579"/>
      <c r="L45" s="1579"/>
      <c r="M45" s="1581" t="s">
        <v>1843</v>
      </c>
      <c r="N45" s="1581"/>
      <c r="O45" s="1581"/>
      <c r="P45" s="1579"/>
      <c r="Q45" s="1579"/>
      <c r="R45" s="1579"/>
      <c r="S45" s="1579"/>
      <c r="T45" s="1579"/>
    </row>
    <row r="46" spans="1:20" ht="25">
      <c r="A46" s="1579"/>
      <c r="B46" s="1579"/>
      <c r="C46" s="1579"/>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79"/>
      <c r="T46" s="1579"/>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46161</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81" t="s">
        <v>1866</v>
      </c>
      <c r="B6" s="1581"/>
      <c r="C6" s="1581"/>
      <c r="D6" s="1581"/>
      <c r="E6" s="1581"/>
      <c r="F6" s="1581"/>
      <c r="G6" s="1581"/>
      <c r="H6" s="1581"/>
      <c r="I6" s="1581"/>
      <c r="J6" s="1581"/>
      <c r="K6" s="1581"/>
      <c r="L6" s="1581"/>
      <c r="M6" s="1581"/>
      <c r="N6" s="1581"/>
      <c r="O6" s="1581"/>
      <c r="P6" s="1581"/>
      <c r="Q6" s="1581"/>
      <c r="R6" s="1581"/>
      <c r="S6" s="1581"/>
      <c r="T6" s="1581"/>
    </row>
    <row r="7" spans="1:20" ht="15" customHeight="1">
      <c r="A7" s="1579" t="s">
        <v>996</v>
      </c>
      <c r="B7" s="1579" t="s">
        <v>1836</v>
      </c>
      <c r="C7" s="1579" t="s">
        <v>589</v>
      </c>
      <c r="D7" s="1579" t="s">
        <v>1837</v>
      </c>
      <c r="E7" s="1579"/>
      <c r="F7" s="1579"/>
      <c r="G7" s="1579"/>
      <c r="H7" s="1579"/>
      <c r="I7" s="1579"/>
      <c r="J7" s="1579"/>
      <c r="K7" s="1579"/>
      <c r="L7" s="1579"/>
      <c r="M7" s="1579"/>
      <c r="N7" s="1579"/>
      <c r="O7" s="1579"/>
      <c r="P7" s="1579" t="s">
        <v>1838</v>
      </c>
      <c r="Q7" s="1579"/>
      <c r="R7" s="1579"/>
      <c r="S7" s="1579" t="s">
        <v>1839</v>
      </c>
      <c r="T7" s="1579" t="s">
        <v>19</v>
      </c>
    </row>
    <row r="8" spans="1:20" ht="30.75" customHeight="1">
      <c r="A8" s="1579"/>
      <c r="B8" s="1579"/>
      <c r="C8" s="1579"/>
      <c r="D8" s="1580" t="s">
        <v>1840</v>
      </c>
      <c r="E8" s="1580"/>
      <c r="F8" s="1580"/>
      <c r="G8" s="1579" t="s">
        <v>1841</v>
      </c>
      <c r="H8" s="1579"/>
      <c r="I8" s="1579"/>
      <c r="J8" s="1579" t="s">
        <v>1842</v>
      </c>
      <c r="K8" s="1579"/>
      <c r="L8" s="1579"/>
      <c r="M8" s="1581" t="s">
        <v>1843</v>
      </c>
      <c r="N8" s="1581"/>
      <c r="O8" s="1581"/>
      <c r="P8" s="1579"/>
      <c r="Q8" s="1579"/>
      <c r="R8" s="1579"/>
      <c r="S8" s="1579"/>
      <c r="T8" s="1579"/>
    </row>
    <row r="9" spans="1:20" ht="27" customHeight="1">
      <c r="A9" s="1579"/>
      <c r="B9" s="1579"/>
      <c r="C9" s="1579"/>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79"/>
      <c r="T9" s="1579"/>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88" t="s">
        <v>40</v>
      </c>
      <c r="B4" s="1584" t="s">
        <v>1209</v>
      </c>
      <c r="C4" s="1384" t="s">
        <v>43</v>
      </c>
      <c r="D4" s="1384" t="s">
        <v>44</v>
      </c>
      <c r="E4" s="1384" t="s">
        <v>45</v>
      </c>
      <c r="F4" s="1385" t="s">
        <v>1210</v>
      </c>
      <c r="G4" s="1582" t="s">
        <v>609</v>
      </c>
      <c r="H4" s="1383" t="s">
        <v>49</v>
      </c>
      <c r="I4" s="1583" t="s">
        <v>1215</v>
      </c>
    </row>
    <row r="5" spans="1:9" s="159" customFormat="1" ht="12">
      <c r="A5" s="1388"/>
      <c r="B5" s="1585"/>
      <c r="C5" s="1384"/>
      <c r="D5" s="1384"/>
      <c r="E5" s="1384"/>
      <c r="F5" s="1386"/>
      <c r="G5" s="1582"/>
      <c r="H5" s="1383"/>
      <c r="I5" s="158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88" t="s">
        <v>1209</v>
      </c>
      <c r="B4" s="1388" t="s">
        <v>40</v>
      </c>
      <c r="C4" s="1384" t="s">
        <v>43</v>
      </c>
      <c r="D4" s="1384" t="s">
        <v>44</v>
      </c>
      <c r="E4" s="1384" t="s">
        <v>45</v>
      </c>
      <c r="F4" s="1384" t="s">
        <v>1210</v>
      </c>
      <c r="G4" s="1582" t="s">
        <v>609</v>
      </c>
      <c r="H4" s="1383" t="s">
        <v>49</v>
      </c>
      <c r="I4" s="1586" t="s">
        <v>1215</v>
      </c>
    </row>
    <row r="5" spans="1:9" s="159" customFormat="1" ht="20.25" customHeight="1">
      <c r="A5" s="1388"/>
      <c r="B5" s="1388"/>
      <c r="C5" s="1384"/>
      <c r="D5" s="1384"/>
      <c r="E5" s="1384"/>
      <c r="F5" s="1384"/>
      <c r="G5" s="1582"/>
      <c r="H5" s="1383"/>
      <c r="I5" s="158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87" t="s">
        <v>986</v>
      </c>
      <c r="C4" s="1587"/>
      <c r="D4" s="1587"/>
      <c r="E4" s="1587"/>
      <c r="F4" s="1587"/>
      <c r="G4" s="1587"/>
      <c r="H4" s="1587"/>
      <c r="I4" s="1587"/>
      <c r="J4" s="1587"/>
      <c r="K4" s="158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88" t="s">
        <v>994</v>
      </c>
      <c r="C13" s="1589"/>
      <c r="D13" s="1589"/>
      <c r="E13" s="159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91" t="s">
        <v>995</v>
      </c>
      <c r="B1" s="1592"/>
      <c r="C1" s="1592"/>
      <c r="D1" s="1592"/>
      <c r="E1" s="1592"/>
      <c r="F1" s="1592"/>
      <c r="G1" s="1592"/>
      <c r="H1" s="1592"/>
      <c r="I1" s="1592"/>
      <c r="J1" s="1592"/>
      <c r="K1" s="1592"/>
      <c r="L1" s="1592"/>
      <c r="M1" s="1592"/>
      <c r="N1" s="1592"/>
      <c r="O1" s="1592"/>
      <c r="P1" s="1592"/>
      <c r="Q1" s="1592"/>
    </row>
    <row r="2" spans="1:23" ht="11.25" customHeight="1">
      <c r="A2" s="1594" t="s">
        <v>996</v>
      </c>
      <c r="B2" s="1597" t="s">
        <v>997</v>
      </c>
      <c r="C2" s="1599" t="s">
        <v>998</v>
      </c>
      <c r="D2" s="1602" t="s">
        <v>44</v>
      </c>
      <c r="E2" s="1602" t="s">
        <v>999</v>
      </c>
      <c r="F2" s="1602" t="s">
        <v>1000</v>
      </c>
      <c r="G2" s="1602" t="s">
        <v>1001</v>
      </c>
      <c r="H2" s="1602"/>
      <c r="I2" s="1602"/>
      <c r="J2" s="1602"/>
      <c r="K2" s="1606" t="s">
        <v>1002</v>
      </c>
      <c r="L2" s="1607"/>
      <c r="M2" s="1606" t="s">
        <v>1003</v>
      </c>
      <c r="N2" s="1607"/>
      <c r="O2" s="1599" t="s">
        <v>1004</v>
      </c>
      <c r="P2" s="1597" t="s">
        <v>1005</v>
      </c>
      <c r="Q2" s="1597" t="s">
        <v>1006</v>
      </c>
    </row>
    <row r="3" spans="1:23" ht="10.5" customHeight="1">
      <c r="A3" s="1595"/>
      <c r="B3" s="1598"/>
      <c r="C3" s="1600"/>
      <c r="D3" s="1603"/>
      <c r="E3" s="1603"/>
      <c r="F3" s="1603"/>
      <c r="G3" s="1603"/>
      <c r="H3" s="1603"/>
      <c r="I3" s="1603"/>
      <c r="J3" s="1603"/>
      <c r="K3" s="1608"/>
      <c r="L3" s="1609"/>
      <c r="M3" s="1608"/>
      <c r="N3" s="1609"/>
      <c r="O3" s="1600"/>
      <c r="P3" s="1598"/>
      <c r="Q3" s="1598"/>
    </row>
    <row r="4" spans="1:23" ht="26.25" customHeight="1">
      <c r="A4" s="1596"/>
      <c r="B4" s="1598"/>
      <c r="C4" s="1601"/>
      <c r="D4" s="1604"/>
      <c r="E4" s="1604"/>
      <c r="F4" s="1604"/>
      <c r="G4" s="348" t="s">
        <v>1007</v>
      </c>
      <c r="H4" s="348" t="s">
        <v>1008</v>
      </c>
      <c r="I4" s="348" t="s">
        <v>1009</v>
      </c>
      <c r="J4" s="348" t="s">
        <v>1010</v>
      </c>
      <c r="K4" s="347" t="s">
        <v>1011</v>
      </c>
      <c r="L4" s="347" t="s">
        <v>1012</v>
      </c>
      <c r="M4" s="362" t="s">
        <v>1011</v>
      </c>
      <c r="N4" s="347" t="s">
        <v>1012</v>
      </c>
      <c r="O4" s="1601"/>
      <c r="P4" s="1605"/>
      <c r="Q4" s="1605"/>
      <c r="R4" s="367"/>
      <c r="S4" s="367"/>
      <c r="T4" s="1593"/>
      <c r="U4" s="1593"/>
      <c r="V4" s="1593"/>
      <c r="W4" s="159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91" t="s">
        <v>995</v>
      </c>
      <c r="B1" s="1592"/>
      <c r="C1" s="1592"/>
      <c r="D1" s="1592"/>
      <c r="E1" s="1592"/>
      <c r="F1" s="1592"/>
      <c r="G1" s="1592"/>
      <c r="H1" s="1592"/>
      <c r="I1" s="1592"/>
      <c r="J1" s="1592"/>
      <c r="K1" s="1592"/>
      <c r="L1" s="1592"/>
      <c r="M1" s="1592"/>
      <c r="N1" s="1592"/>
      <c r="O1" s="1592"/>
      <c r="P1" s="1592"/>
      <c r="Q1" s="1592"/>
    </row>
    <row r="2" spans="1:17" ht="11.25" customHeight="1">
      <c r="A2" s="1594" t="s">
        <v>996</v>
      </c>
      <c r="B2" s="1597" t="s">
        <v>997</v>
      </c>
      <c r="C2" s="1599" t="s">
        <v>998</v>
      </c>
      <c r="D2" s="1602" t="s">
        <v>44</v>
      </c>
      <c r="E2" s="1602" t="s">
        <v>999</v>
      </c>
      <c r="F2" s="1602" t="s">
        <v>1000</v>
      </c>
      <c r="G2" s="1602" t="s">
        <v>1001</v>
      </c>
      <c r="H2" s="1602"/>
      <c r="I2" s="1602"/>
      <c r="J2" s="1602"/>
      <c r="K2" s="1606" t="s">
        <v>1002</v>
      </c>
      <c r="L2" s="1607"/>
      <c r="M2" s="1606" t="s">
        <v>1003</v>
      </c>
      <c r="N2" s="1607"/>
      <c r="O2" s="1599" t="s">
        <v>1004</v>
      </c>
      <c r="P2" s="1597" t="s">
        <v>1005</v>
      </c>
      <c r="Q2" s="1597" t="s">
        <v>1006</v>
      </c>
    </row>
    <row r="3" spans="1:17" ht="10.5" customHeight="1">
      <c r="A3" s="1595"/>
      <c r="B3" s="1598"/>
      <c r="C3" s="1600"/>
      <c r="D3" s="1603"/>
      <c r="E3" s="1603"/>
      <c r="F3" s="1603"/>
      <c r="G3" s="1603"/>
      <c r="H3" s="1603"/>
      <c r="I3" s="1603"/>
      <c r="J3" s="1603"/>
      <c r="K3" s="1608"/>
      <c r="L3" s="1609"/>
      <c r="M3" s="1608"/>
      <c r="N3" s="1609"/>
      <c r="O3" s="1600"/>
      <c r="P3" s="1598"/>
      <c r="Q3" s="1598"/>
    </row>
    <row r="4" spans="1:17">
      <c r="A4" s="1610"/>
      <c r="B4" s="1611"/>
      <c r="C4" s="1612"/>
      <c r="D4" s="1613"/>
      <c r="E4" s="1613"/>
      <c r="F4" s="1613"/>
      <c r="G4" s="233" t="s">
        <v>1007</v>
      </c>
      <c r="H4" s="233" t="s">
        <v>1008</v>
      </c>
      <c r="I4" s="233" t="s">
        <v>1009</v>
      </c>
      <c r="J4" s="233" t="s">
        <v>1010</v>
      </c>
      <c r="K4" s="232" t="s">
        <v>1011</v>
      </c>
      <c r="L4" s="232" t="s">
        <v>1012</v>
      </c>
      <c r="M4" s="256" t="s">
        <v>1011</v>
      </c>
      <c r="N4" s="232" t="s">
        <v>1012</v>
      </c>
      <c r="O4" s="1612"/>
      <c r="P4" s="1611"/>
      <c r="Q4" s="161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88" t="s">
        <v>40</v>
      </c>
      <c r="B4" s="1584" t="s">
        <v>1209</v>
      </c>
      <c r="C4" s="1384" t="s">
        <v>43</v>
      </c>
      <c r="D4" s="1384" t="s">
        <v>44</v>
      </c>
      <c r="E4" s="1384" t="s">
        <v>45</v>
      </c>
      <c r="F4" s="1385" t="s">
        <v>1210</v>
      </c>
      <c r="G4" s="1582" t="s">
        <v>609</v>
      </c>
      <c r="H4" s="1383" t="s">
        <v>49</v>
      </c>
    </row>
    <row r="5" spans="1:8">
      <c r="A5" s="1388"/>
      <c r="B5" s="1585"/>
      <c r="C5" s="1384"/>
      <c r="D5" s="1384"/>
      <c r="E5" s="1384"/>
      <c r="F5" s="1386"/>
      <c r="G5" s="1582"/>
      <c r="H5" s="138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3" t="s">
        <v>1213</v>
      </c>
      <c r="F5" s="1493"/>
      <c r="G5" s="1493" t="s">
        <v>1214</v>
      </c>
      <c r="H5" s="149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88" t="s">
        <v>1255</v>
      </c>
      <c r="B4" s="1388" t="s">
        <v>41</v>
      </c>
      <c r="C4" s="1389" t="s">
        <v>42</v>
      </c>
      <c r="D4" s="1384" t="s">
        <v>43</v>
      </c>
      <c r="E4" s="1384" t="s">
        <v>44</v>
      </c>
      <c r="F4" s="1387" t="s">
        <v>47</v>
      </c>
      <c r="G4" s="1384" t="s">
        <v>1256</v>
      </c>
      <c r="H4" s="1385" t="s">
        <v>1257</v>
      </c>
      <c r="I4" s="1383" t="s">
        <v>49</v>
      </c>
      <c r="J4" s="1383" t="s">
        <v>1258</v>
      </c>
    </row>
    <row r="5" spans="1:10" s="159" customFormat="1" ht="12">
      <c r="A5" s="1388"/>
      <c r="B5" s="1388"/>
      <c r="C5" s="1389"/>
      <c r="D5" s="1384"/>
      <c r="E5" s="1384"/>
      <c r="F5" s="1387"/>
      <c r="G5" s="1384"/>
      <c r="H5" s="1386"/>
      <c r="I5" s="1383"/>
      <c r="J5" s="138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88" t="s">
        <v>1255</v>
      </c>
      <c r="B4" s="1388" t="s">
        <v>41</v>
      </c>
      <c r="C4" s="1389" t="s">
        <v>42</v>
      </c>
      <c r="D4" s="1384" t="s">
        <v>43</v>
      </c>
      <c r="E4" s="1384" t="s">
        <v>44</v>
      </c>
      <c r="F4" s="1384" t="s">
        <v>1285</v>
      </c>
      <c r="G4" s="1387" t="s">
        <v>47</v>
      </c>
      <c r="H4" s="1384" t="s">
        <v>1256</v>
      </c>
      <c r="I4" s="1385" t="s">
        <v>1257</v>
      </c>
      <c r="J4" s="1383" t="s">
        <v>49</v>
      </c>
      <c r="K4" s="1383" t="s">
        <v>1258</v>
      </c>
    </row>
    <row r="5" spans="1:11" s="159" customFormat="1" ht="12">
      <c r="A5" s="1388"/>
      <c r="B5" s="1388"/>
      <c r="C5" s="1389"/>
      <c r="D5" s="1384"/>
      <c r="E5" s="1384"/>
      <c r="F5" s="1384"/>
      <c r="G5" s="1387"/>
      <c r="H5" s="1384"/>
      <c r="I5" s="1386"/>
      <c r="J5" s="1383"/>
      <c r="K5" s="138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8" t="s">
        <v>1255</v>
      </c>
      <c r="B4" s="1388" t="s">
        <v>41</v>
      </c>
      <c r="C4" s="1389" t="s">
        <v>42</v>
      </c>
      <c r="D4" s="1384" t="s">
        <v>43</v>
      </c>
      <c r="E4" s="1384" t="s">
        <v>44</v>
      </c>
      <c r="F4" s="1384" t="s">
        <v>1285</v>
      </c>
      <c r="G4" s="1387" t="s">
        <v>47</v>
      </c>
      <c r="H4" s="1384" t="s">
        <v>1256</v>
      </c>
      <c r="I4" s="1385" t="s">
        <v>1257</v>
      </c>
      <c r="J4" s="1383" t="s">
        <v>49</v>
      </c>
      <c r="K4" s="1383" t="s">
        <v>1258</v>
      </c>
    </row>
    <row r="5" spans="1:11" s="159" customFormat="1" ht="12">
      <c r="A5" s="1388"/>
      <c r="B5" s="1388"/>
      <c r="C5" s="1389"/>
      <c r="D5" s="1384"/>
      <c r="E5" s="1384"/>
      <c r="F5" s="1384"/>
      <c r="G5" s="1387"/>
      <c r="H5" s="1384"/>
      <c r="I5" s="1386"/>
      <c r="J5" s="1383"/>
      <c r="K5" s="138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8" t="s">
        <v>1255</v>
      </c>
      <c r="B4" s="1388" t="s">
        <v>41</v>
      </c>
      <c r="C4" s="1389" t="s">
        <v>42</v>
      </c>
      <c r="D4" s="1384" t="s">
        <v>43</v>
      </c>
      <c r="E4" s="1384" t="s">
        <v>44</v>
      </c>
      <c r="F4" s="1384" t="s">
        <v>1285</v>
      </c>
      <c r="G4" s="1387" t="s">
        <v>47</v>
      </c>
      <c r="H4" s="1384" t="s">
        <v>1256</v>
      </c>
      <c r="I4" s="1384" t="s">
        <v>1257</v>
      </c>
      <c r="J4" s="1383" t="s">
        <v>49</v>
      </c>
      <c r="K4" s="1383" t="s">
        <v>1258</v>
      </c>
    </row>
    <row r="5" spans="1:11" s="159" customFormat="1" ht="12">
      <c r="A5" s="1388"/>
      <c r="B5" s="1388"/>
      <c r="C5" s="1389"/>
      <c r="D5" s="1384"/>
      <c r="E5" s="1384"/>
      <c r="F5" s="1384"/>
      <c r="G5" s="1387"/>
      <c r="H5" s="1384"/>
      <c r="I5" s="1384"/>
      <c r="J5" s="1383"/>
      <c r="K5" s="138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88" t="s">
        <v>1255</v>
      </c>
      <c r="B4" s="1388" t="s">
        <v>41</v>
      </c>
      <c r="C4" s="1389" t="s">
        <v>42</v>
      </c>
      <c r="D4" s="1384" t="s">
        <v>43</v>
      </c>
      <c r="E4" s="1384" t="s">
        <v>44</v>
      </c>
      <c r="F4" s="1384" t="s">
        <v>1285</v>
      </c>
      <c r="G4" s="1387" t="s">
        <v>47</v>
      </c>
      <c r="H4" s="1384" t="s">
        <v>1256</v>
      </c>
      <c r="I4" s="1383" t="s">
        <v>49</v>
      </c>
      <c r="J4" s="1383" t="s">
        <v>1258</v>
      </c>
    </row>
    <row r="5" spans="1:12" s="159" customFormat="1" ht="12.9" customHeight="1">
      <c r="A5" s="1388"/>
      <c r="B5" s="1388"/>
      <c r="C5" s="1389"/>
      <c r="D5" s="1384"/>
      <c r="E5" s="1384"/>
      <c r="F5" s="1384"/>
      <c r="G5" s="1387"/>
      <c r="H5" s="1384"/>
      <c r="I5" s="1383"/>
      <c r="J5" s="138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88" t="s">
        <v>1255</v>
      </c>
      <c r="B4" s="1388" t="s">
        <v>41</v>
      </c>
      <c r="C4" s="1389" t="s">
        <v>42</v>
      </c>
      <c r="D4" s="1384" t="s">
        <v>43</v>
      </c>
      <c r="E4" s="1384" t="s">
        <v>44</v>
      </c>
      <c r="F4" s="1384" t="s">
        <v>1285</v>
      </c>
      <c r="G4" s="1387" t="s">
        <v>47</v>
      </c>
      <c r="H4" s="1384" t="s">
        <v>1256</v>
      </c>
      <c r="I4" s="1383" t="s">
        <v>49</v>
      </c>
      <c r="J4" s="1383" t="s">
        <v>1258</v>
      </c>
    </row>
    <row r="5" spans="1:15" s="159" customFormat="1" ht="14.5">
      <c r="A5" s="1388"/>
      <c r="B5" s="1388"/>
      <c r="C5" s="1389"/>
      <c r="D5" s="1384"/>
      <c r="E5" s="1384"/>
      <c r="F5" s="1384"/>
      <c r="G5" s="1387"/>
      <c r="H5" s="1384"/>
      <c r="I5" s="1383"/>
      <c r="J5" s="138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8" t="s">
        <v>1255</v>
      </c>
      <c r="B4" s="1388" t="s">
        <v>41</v>
      </c>
      <c r="C4" s="1384" t="s">
        <v>43</v>
      </c>
      <c r="D4" s="1384" t="s">
        <v>44</v>
      </c>
      <c r="E4" s="1387" t="s">
        <v>1419</v>
      </c>
      <c r="F4" s="1383" t="s">
        <v>49</v>
      </c>
      <c r="G4" s="1383" t="s">
        <v>1258</v>
      </c>
    </row>
    <row r="5" spans="1:7">
      <c r="A5" s="1388"/>
      <c r="B5" s="1388"/>
      <c r="C5" s="1384"/>
      <c r="D5" s="1384"/>
      <c r="E5" s="1387"/>
      <c r="F5" s="1383"/>
      <c r="G5" s="138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8" t="s">
        <v>1255</v>
      </c>
      <c r="B4" s="1388" t="s">
        <v>41</v>
      </c>
      <c r="C4" s="1384" t="s">
        <v>43</v>
      </c>
      <c r="D4" s="1384" t="s">
        <v>44</v>
      </c>
      <c r="E4" s="1387" t="s">
        <v>47</v>
      </c>
      <c r="F4" s="1384" t="s">
        <v>1256</v>
      </c>
      <c r="G4" s="1383" t="s">
        <v>49</v>
      </c>
      <c r="H4" s="1383" t="s">
        <v>1258</v>
      </c>
    </row>
    <row r="5" spans="1:8">
      <c r="A5" s="1388"/>
      <c r="B5" s="1388"/>
      <c r="C5" s="1384"/>
      <c r="D5" s="1384"/>
      <c r="E5" s="1387"/>
      <c r="F5" s="1384"/>
      <c r="G5" s="1383"/>
      <c r="H5" s="138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8" t="s">
        <v>1255</v>
      </c>
      <c r="B4" s="1388" t="s">
        <v>41</v>
      </c>
      <c r="C4" s="1384" t="s">
        <v>43</v>
      </c>
      <c r="D4" s="1384" t="s">
        <v>44</v>
      </c>
      <c r="E4" s="1387" t="s">
        <v>47</v>
      </c>
      <c r="F4" s="1384" t="s">
        <v>1256</v>
      </c>
      <c r="G4" s="1383" t="s">
        <v>49</v>
      </c>
      <c r="H4" s="1383" t="s">
        <v>1258</v>
      </c>
    </row>
    <row r="5" spans="1:8">
      <c r="A5" s="1388"/>
      <c r="B5" s="1388"/>
      <c r="C5" s="1384"/>
      <c r="D5" s="1384"/>
      <c r="E5" s="1387"/>
      <c r="F5" s="1384"/>
      <c r="G5" s="1383"/>
      <c r="H5" s="138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8" t="s">
        <v>1255</v>
      </c>
      <c r="B4" s="1388" t="s">
        <v>41</v>
      </c>
      <c r="C4" s="1384" t="s">
        <v>43</v>
      </c>
      <c r="D4" s="1384" t="s">
        <v>44</v>
      </c>
      <c r="E4" s="1387" t="s">
        <v>1419</v>
      </c>
      <c r="F4" s="1383" t="s">
        <v>49</v>
      </c>
      <c r="G4" s="1383" t="s">
        <v>1258</v>
      </c>
    </row>
    <row r="5" spans="1:7">
      <c r="A5" s="1388"/>
      <c r="B5" s="1388"/>
      <c r="C5" s="1384"/>
      <c r="D5" s="1384"/>
      <c r="E5" s="1387"/>
      <c r="F5" s="1383"/>
      <c r="G5" s="138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14" t="s">
        <v>1430</v>
      </c>
      <c r="B3" s="1615"/>
      <c r="C3" s="1615"/>
      <c r="D3" s="1615"/>
      <c r="E3" s="1615"/>
      <c r="F3" s="597"/>
      <c r="G3" s="598"/>
      <c r="H3" s="597"/>
      <c r="I3" s="597"/>
      <c r="J3" s="597"/>
      <c r="K3" s="597"/>
      <c r="L3" s="597"/>
      <c r="M3" s="599"/>
    </row>
    <row r="4" spans="1:19" s="600" customFormat="1">
      <c r="A4" s="1616" t="s">
        <v>1431</v>
      </c>
      <c r="B4" s="1616"/>
      <c r="C4" s="1616"/>
      <c r="D4" s="1616"/>
      <c r="E4" s="1616"/>
      <c r="F4" s="1616"/>
      <c r="G4" s="1616"/>
      <c r="H4" s="1616"/>
      <c r="I4" s="1616"/>
      <c r="J4" s="1616"/>
      <c r="K4" s="1616"/>
      <c r="L4" s="1616"/>
      <c r="M4" s="1616"/>
    </row>
    <row r="5" spans="1:19" s="600" customFormat="1" ht="18" customHeight="1">
      <c r="A5" s="1618" t="s">
        <v>1432</v>
      </c>
      <c r="B5" s="1617" t="s">
        <v>1433</v>
      </c>
      <c r="C5" s="1617"/>
      <c r="D5" s="1617"/>
      <c r="E5" s="1617"/>
      <c r="F5" s="1617" t="s">
        <v>1434</v>
      </c>
      <c r="G5" s="1617"/>
      <c r="H5" s="1617"/>
      <c r="I5" s="1617" t="s">
        <v>1435</v>
      </c>
      <c r="J5" s="1617"/>
      <c r="K5" s="1617"/>
      <c r="L5" s="1618" t="s">
        <v>1436</v>
      </c>
      <c r="M5" s="1619" t="s">
        <v>19</v>
      </c>
    </row>
    <row r="6" spans="1:19" s="600" customFormat="1" ht="18" customHeight="1">
      <c r="A6" s="1618"/>
      <c r="B6" s="601" t="s">
        <v>1437</v>
      </c>
      <c r="C6" s="601" t="s">
        <v>1438</v>
      </c>
      <c r="D6" s="601" t="s">
        <v>1439</v>
      </c>
      <c r="E6" s="601" t="s">
        <v>1440</v>
      </c>
      <c r="F6" s="601" t="s">
        <v>1441</v>
      </c>
      <c r="G6" s="601" t="s">
        <v>1442</v>
      </c>
      <c r="H6" s="601" t="s">
        <v>1443</v>
      </c>
      <c r="I6" s="601" t="s">
        <v>1441</v>
      </c>
      <c r="J6" s="601" t="s">
        <v>1442</v>
      </c>
      <c r="K6" s="601" t="s">
        <v>1443</v>
      </c>
      <c r="L6" s="1618"/>
      <c r="M6" s="161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0" t="s">
        <v>1448</v>
      </c>
      <c r="B3" s="1621"/>
      <c r="C3" s="1621"/>
      <c r="D3" s="1621"/>
      <c r="E3" s="1621"/>
      <c r="F3" s="1621"/>
      <c r="G3" s="1621"/>
      <c r="H3" s="1621"/>
      <c r="I3" s="1621"/>
      <c r="J3" s="1621"/>
      <c r="K3" s="1621"/>
      <c r="L3" s="1621"/>
    </row>
    <row r="4" spans="1:12" s="112" customFormat="1" ht="16.5" customHeight="1">
      <c r="A4" s="1623" t="s">
        <v>1432</v>
      </c>
      <c r="B4" s="1622" t="s">
        <v>1433</v>
      </c>
      <c r="C4" s="1622"/>
      <c r="D4" s="1622"/>
      <c r="E4" s="1622" t="s">
        <v>1434</v>
      </c>
      <c r="F4" s="1622"/>
      <c r="G4" s="1622"/>
      <c r="H4" s="1622" t="s">
        <v>1435</v>
      </c>
      <c r="I4" s="1622"/>
      <c r="J4" s="1622"/>
      <c r="K4" s="1623" t="s">
        <v>1436</v>
      </c>
      <c r="L4" s="1624" t="s">
        <v>19</v>
      </c>
    </row>
    <row r="5" spans="1:12" s="112" customFormat="1">
      <c r="A5" s="1623"/>
      <c r="B5" s="116" t="s">
        <v>1437</v>
      </c>
      <c r="C5" s="116" t="s">
        <v>1438</v>
      </c>
      <c r="D5" s="117" t="s">
        <v>1439</v>
      </c>
      <c r="E5" s="116" t="s">
        <v>1441</v>
      </c>
      <c r="F5" s="116" t="s">
        <v>1442</v>
      </c>
      <c r="G5" s="116" t="s">
        <v>1443</v>
      </c>
      <c r="H5" s="116" t="s">
        <v>1441</v>
      </c>
      <c r="I5" s="116" t="s">
        <v>1442</v>
      </c>
      <c r="J5" s="116" t="s">
        <v>1443</v>
      </c>
      <c r="K5" s="1623"/>
      <c r="L5" s="162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27" t="s">
        <v>1461</v>
      </c>
      <c r="B1" s="1627"/>
      <c r="C1" s="1627"/>
      <c r="D1" s="1628"/>
      <c r="E1" s="1628"/>
      <c r="F1" s="1628"/>
      <c r="G1" s="1628"/>
      <c r="H1" s="1628"/>
      <c r="I1" s="1628"/>
      <c r="J1" s="1628"/>
      <c r="K1" s="1628"/>
      <c r="L1" s="1628"/>
    </row>
    <row r="2" spans="1:13" ht="16.25" customHeight="1">
      <c r="A2" s="1629" t="s">
        <v>39</v>
      </c>
      <c r="B2" s="1629"/>
      <c r="C2" s="1629"/>
      <c r="D2" s="1630"/>
      <c r="E2" s="1630"/>
      <c r="F2" s="1630"/>
      <c r="G2" s="1630"/>
      <c r="H2" s="1630"/>
      <c r="I2" s="1630"/>
      <c r="J2" s="1630"/>
      <c r="K2" s="1630"/>
      <c r="L2" s="1630"/>
    </row>
    <row r="3" spans="1:13">
      <c r="A3" s="1631" t="s">
        <v>1671</v>
      </c>
      <c r="B3" s="1631"/>
      <c r="C3" s="1631"/>
      <c r="D3" s="1631"/>
      <c r="E3" s="1631"/>
      <c r="F3" s="1631"/>
      <c r="G3" s="1631"/>
      <c r="H3" s="1631"/>
      <c r="I3" s="1631"/>
      <c r="J3" s="1631"/>
      <c r="K3" s="1631"/>
      <c r="L3" s="1631"/>
    </row>
    <row r="4" spans="1:13" s="552" customFormat="1" ht="61.25" customHeight="1">
      <c r="A4" s="562" t="s">
        <v>1462</v>
      </c>
      <c r="B4" s="1632" t="s">
        <v>1433</v>
      </c>
      <c r="C4" s="163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33" t="s">
        <v>1473</v>
      </c>
      <c r="B14" s="1634"/>
      <c r="C14" s="1634"/>
      <c r="D14" s="585">
        <f>SUM(D5:D13)</f>
        <v>29.576000000000001</v>
      </c>
      <c r="E14" s="585">
        <f>SUM(E5:E13)</f>
        <v>31.869</v>
      </c>
      <c r="F14" s="586"/>
      <c r="G14" s="587"/>
      <c r="H14" s="587"/>
      <c r="I14" s="587"/>
      <c r="J14" s="588"/>
      <c r="K14" s="588"/>
      <c r="L14" s="589"/>
      <c r="M14" s="557"/>
    </row>
    <row r="15" spans="1:13" s="552" customFormat="1" ht="16.75" customHeight="1">
      <c r="A15" s="1625" t="s">
        <v>1474</v>
      </c>
      <c r="B15" s="1626"/>
      <c r="C15" s="162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27" t="s">
        <v>1461</v>
      </c>
      <c r="B1" s="1627"/>
      <c r="C1" s="1627"/>
      <c r="D1" s="1628"/>
      <c r="E1" s="1628"/>
      <c r="F1" s="1628"/>
      <c r="G1" s="1628"/>
      <c r="H1" s="1628"/>
      <c r="I1" s="1628"/>
      <c r="J1" s="1628"/>
      <c r="K1" s="1628"/>
      <c r="L1" s="1628"/>
    </row>
    <row r="2" spans="1:13" ht="16.25" customHeight="1">
      <c r="A2" s="1629" t="s">
        <v>39</v>
      </c>
      <c r="B2" s="1629"/>
      <c r="C2" s="1629"/>
      <c r="D2" s="1630"/>
      <c r="E2" s="1630"/>
      <c r="F2" s="1630"/>
      <c r="G2" s="1630"/>
      <c r="H2" s="1630"/>
      <c r="I2" s="1630"/>
      <c r="J2" s="1630"/>
      <c r="K2" s="1630"/>
      <c r="L2" s="1630"/>
    </row>
    <row r="3" spans="1:13" ht="15" thickBot="1">
      <c r="A3" s="1631" t="s">
        <v>1672</v>
      </c>
      <c r="B3" s="1631"/>
      <c r="C3" s="1631"/>
      <c r="D3" s="1631"/>
      <c r="E3" s="1631"/>
      <c r="F3" s="1631"/>
      <c r="G3" s="1631"/>
      <c r="H3" s="1631"/>
      <c r="I3" s="1631"/>
      <c r="J3" s="1631"/>
      <c r="K3" s="1631"/>
      <c r="L3" s="1631"/>
    </row>
    <row r="4" spans="1:13" s="552" customFormat="1" ht="61.25" customHeight="1" thickBot="1">
      <c r="A4" s="562" t="s">
        <v>1462</v>
      </c>
      <c r="B4" s="1632" t="s">
        <v>1433</v>
      </c>
      <c r="C4" s="163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33" t="s">
        <v>1473</v>
      </c>
      <c r="B14" s="1634"/>
      <c r="C14" s="1634"/>
      <c r="D14" s="585">
        <f>SUM(D5:D13)</f>
        <v>30.052</v>
      </c>
      <c r="E14" s="585">
        <f>SUM(E7:E13)</f>
        <v>0</v>
      </c>
      <c r="F14" s="586"/>
      <c r="G14" s="587"/>
      <c r="H14" s="587"/>
      <c r="I14" s="587"/>
      <c r="J14" s="588"/>
      <c r="K14" s="588"/>
      <c r="L14" s="589"/>
      <c r="M14" s="557"/>
    </row>
    <row r="15" spans="1:13" s="552" customFormat="1" ht="16.75" customHeight="1" thickBot="1">
      <c r="A15" s="1625" t="s">
        <v>1474</v>
      </c>
      <c r="B15" s="1626"/>
      <c r="C15" s="162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52" t="s">
        <v>1475</v>
      </c>
      <c r="B1" s="1653"/>
      <c r="C1" s="1653"/>
      <c r="D1" s="1653"/>
      <c r="E1" s="1653"/>
      <c r="F1" s="1653"/>
      <c r="G1" s="1653"/>
      <c r="H1" s="1653"/>
      <c r="I1" s="1653"/>
      <c r="J1" s="1653"/>
      <c r="K1" s="1653"/>
      <c r="L1" s="1653"/>
      <c r="M1" s="1653"/>
      <c r="N1" s="1653"/>
      <c r="O1" s="1653"/>
      <c r="P1" s="1653"/>
      <c r="Q1" s="1654"/>
    </row>
    <row r="2" spans="1:19" ht="18.5">
      <c r="A2" s="1646" t="s">
        <v>1476</v>
      </c>
      <c r="B2" s="1649" t="s">
        <v>1477</v>
      </c>
      <c r="C2" s="1655" t="s">
        <v>1478</v>
      </c>
      <c r="D2" s="1656"/>
      <c r="E2" s="1656"/>
      <c r="F2" s="1656"/>
      <c r="G2" s="1656"/>
      <c r="H2" s="1656"/>
      <c r="I2" s="1657"/>
      <c r="J2" s="60"/>
      <c r="K2" s="1658" t="s">
        <v>1479</v>
      </c>
      <c r="L2" s="1659"/>
      <c r="M2" s="1659"/>
      <c r="N2" s="1659"/>
      <c r="O2" s="1659"/>
      <c r="P2" s="1659"/>
      <c r="Q2" s="1660"/>
    </row>
    <row r="3" spans="1:19" ht="29.25" customHeight="1">
      <c r="A3" s="1647"/>
      <c r="B3" s="1650"/>
      <c r="C3" s="1661" t="s">
        <v>1433</v>
      </c>
      <c r="D3" s="1560"/>
      <c r="E3" s="1558" t="s">
        <v>1480</v>
      </c>
      <c r="F3" s="1558" t="s">
        <v>1481</v>
      </c>
      <c r="G3" s="1558" t="s">
        <v>1482</v>
      </c>
      <c r="H3" s="1664" t="s">
        <v>1483</v>
      </c>
      <c r="I3" s="1665" t="s">
        <v>19</v>
      </c>
      <c r="J3" s="61"/>
      <c r="K3" s="1662" t="s">
        <v>1433</v>
      </c>
      <c r="L3" s="1663"/>
      <c r="M3" s="1637" t="s">
        <v>1480</v>
      </c>
      <c r="N3" s="1637" t="s">
        <v>1481</v>
      </c>
      <c r="O3" s="1637" t="s">
        <v>1482</v>
      </c>
      <c r="P3" s="1639" t="s">
        <v>1483</v>
      </c>
      <c r="Q3" s="1667" t="s">
        <v>19</v>
      </c>
    </row>
    <row r="4" spans="1:19">
      <c r="A4" s="1648"/>
      <c r="B4" s="1651"/>
      <c r="C4" s="25" t="s">
        <v>1437</v>
      </c>
      <c r="D4" s="26" t="s">
        <v>1438</v>
      </c>
      <c r="E4" s="1638"/>
      <c r="F4" s="1638"/>
      <c r="G4" s="1638"/>
      <c r="H4" s="1640"/>
      <c r="I4" s="1666"/>
      <c r="J4" s="62"/>
      <c r="K4" s="25" t="s">
        <v>1437</v>
      </c>
      <c r="L4" s="26" t="s">
        <v>1438</v>
      </c>
      <c r="M4" s="1638"/>
      <c r="N4" s="1638"/>
      <c r="O4" s="1638"/>
      <c r="P4" s="1640"/>
      <c r="Q4" s="1666"/>
    </row>
    <row r="5" spans="1:19">
      <c r="A5" s="27" t="s">
        <v>1007</v>
      </c>
      <c r="B5" s="28" t="s">
        <v>1484</v>
      </c>
      <c r="C5" s="1641"/>
      <c r="D5" s="164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43"/>
      <c r="D9" s="164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43"/>
      <c r="D11" s="164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43"/>
      <c r="D19" s="1645"/>
      <c r="E19" s="164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3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36"/>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68" t="s">
        <v>1544</v>
      </c>
      <c r="D4" s="1668"/>
      <c r="E4" s="1668"/>
      <c r="F4" s="1668"/>
      <c r="G4" s="1668"/>
      <c r="H4" s="1668"/>
      <c r="I4" s="1668"/>
    </row>
    <row r="5" spans="3:13">
      <c r="C5" s="17" t="s">
        <v>1545</v>
      </c>
      <c r="D5" s="17" t="s">
        <v>1546</v>
      </c>
      <c r="E5" s="17" t="s">
        <v>1547</v>
      </c>
      <c r="F5" s="1669"/>
      <c r="G5" s="17" t="s">
        <v>1545</v>
      </c>
      <c r="H5" s="17" t="s">
        <v>1548</v>
      </c>
      <c r="I5" s="17" t="s">
        <v>1547</v>
      </c>
    </row>
    <row r="6" spans="3:13">
      <c r="C6" s="18">
        <v>1</v>
      </c>
      <c r="D6" s="19" t="s">
        <v>1549</v>
      </c>
      <c r="E6" s="19" t="s">
        <v>1550</v>
      </c>
      <c r="F6" s="1669"/>
      <c r="G6" s="18">
        <v>1</v>
      </c>
      <c r="H6" s="19" t="s">
        <v>1551</v>
      </c>
      <c r="I6" s="12" t="s">
        <v>1550</v>
      </c>
      <c r="K6" t="s">
        <v>972</v>
      </c>
    </row>
    <row r="7" spans="3:13">
      <c r="C7" s="18">
        <v>2</v>
      </c>
      <c r="D7" s="19" t="s">
        <v>1552</v>
      </c>
      <c r="E7" s="19" t="s">
        <v>1550</v>
      </c>
      <c r="F7" s="1669"/>
      <c r="G7" s="18">
        <v>2</v>
      </c>
      <c r="H7" s="19" t="s">
        <v>1553</v>
      </c>
      <c r="I7" s="12" t="s">
        <v>1550</v>
      </c>
    </row>
    <row r="8" spans="3:13">
      <c r="C8" s="18">
        <v>3</v>
      </c>
      <c r="D8" s="19" t="s">
        <v>1554</v>
      </c>
      <c r="E8" s="19" t="s">
        <v>1550</v>
      </c>
      <c r="F8" s="1669"/>
      <c r="G8" s="18">
        <v>3</v>
      </c>
      <c r="H8" s="19" t="s">
        <v>1555</v>
      </c>
      <c r="I8" s="12" t="s">
        <v>1550</v>
      </c>
    </row>
    <row r="9" spans="3:13">
      <c r="C9" s="18">
        <v>4</v>
      </c>
      <c r="D9" s="19" t="s">
        <v>1556</v>
      </c>
      <c r="E9" s="19" t="s">
        <v>1550</v>
      </c>
      <c r="F9" s="1669"/>
      <c r="G9" s="18">
        <v>4</v>
      </c>
      <c r="H9" s="19" t="s">
        <v>1557</v>
      </c>
      <c r="I9" s="12" t="s">
        <v>1550</v>
      </c>
    </row>
    <row r="10" spans="3:13">
      <c r="C10" s="18">
        <v>5</v>
      </c>
      <c r="D10" s="19" t="s">
        <v>1558</v>
      </c>
      <c r="E10" s="19" t="s">
        <v>1550</v>
      </c>
      <c r="F10" s="1669"/>
      <c r="G10" s="18">
        <v>5</v>
      </c>
      <c r="H10" s="19" t="s">
        <v>1559</v>
      </c>
      <c r="I10" s="12" t="s">
        <v>1550</v>
      </c>
    </row>
    <row r="11" spans="3:13">
      <c r="C11" s="18">
        <v>6</v>
      </c>
      <c r="D11" s="19" t="s">
        <v>1560</v>
      </c>
      <c r="E11" s="19" t="s">
        <v>1550</v>
      </c>
      <c r="F11" s="1669"/>
      <c r="G11" s="18">
        <v>6</v>
      </c>
      <c r="H11" s="19" t="s">
        <v>1561</v>
      </c>
      <c r="I11" s="12" t="s">
        <v>1550</v>
      </c>
    </row>
    <row r="12" spans="3:13">
      <c r="C12" s="18">
        <v>7</v>
      </c>
      <c r="D12" s="19" t="s">
        <v>1562</v>
      </c>
      <c r="E12" s="19" t="s">
        <v>1550</v>
      </c>
      <c r="F12" s="1669"/>
      <c r="G12" s="18">
        <v>7</v>
      </c>
      <c r="H12" s="19" t="s">
        <v>1563</v>
      </c>
      <c r="I12" s="12" t="s">
        <v>1550</v>
      </c>
      <c r="M12">
        <f>624-487</f>
        <v>137</v>
      </c>
    </row>
    <row r="13" spans="3:13">
      <c r="C13" s="18">
        <v>8</v>
      </c>
      <c r="D13" s="19" t="s">
        <v>1564</v>
      </c>
      <c r="E13" s="19" t="s">
        <v>1550</v>
      </c>
      <c r="F13" s="1669"/>
      <c r="G13" s="18">
        <v>8</v>
      </c>
      <c r="H13" s="19" t="s">
        <v>1565</v>
      </c>
      <c r="I13" s="12" t="s">
        <v>1550</v>
      </c>
    </row>
    <row r="14" spans="3:13">
      <c r="C14" s="18">
        <v>9</v>
      </c>
      <c r="D14" s="19" t="s">
        <v>1566</v>
      </c>
      <c r="E14" s="19" t="s">
        <v>1550</v>
      </c>
      <c r="F14" s="1669"/>
      <c r="G14" s="18">
        <v>9</v>
      </c>
      <c r="H14" s="19" t="s">
        <v>1567</v>
      </c>
      <c r="I14" s="12" t="s">
        <v>1550</v>
      </c>
    </row>
    <row r="15" spans="3:13">
      <c r="C15" s="18">
        <v>10</v>
      </c>
      <c r="D15" s="19" t="s">
        <v>1568</v>
      </c>
      <c r="E15" s="19" t="s">
        <v>1550</v>
      </c>
      <c r="F15" s="1669"/>
      <c r="G15" s="18">
        <v>10</v>
      </c>
      <c r="H15" s="20" t="s">
        <v>1569</v>
      </c>
      <c r="I15" s="22" t="s">
        <v>1570</v>
      </c>
    </row>
    <row r="16" spans="3:13">
      <c r="C16" s="18">
        <v>11</v>
      </c>
      <c r="D16" s="19" t="s">
        <v>1571</v>
      </c>
      <c r="E16" s="19" t="s">
        <v>1550</v>
      </c>
      <c r="F16" s="1669"/>
      <c r="G16" s="18">
        <v>11</v>
      </c>
      <c r="H16" s="19" t="s">
        <v>1572</v>
      </c>
      <c r="I16" s="12" t="s">
        <v>1550</v>
      </c>
    </row>
    <row r="17" spans="3:9">
      <c r="C17" s="18">
        <v>12</v>
      </c>
      <c r="D17" s="19" t="s">
        <v>1573</v>
      </c>
      <c r="E17" s="19" t="s">
        <v>1550</v>
      </c>
      <c r="F17" s="1669"/>
      <c r="G17" s="18">
        <v>12</v>
      </c>
      <c r="H17" s="19" t="s">
        <v>1574</v>
      </c>
      <c r="I17" s="12" t="s">
        <v>1550</v>
      </c>
    </row>
    <row r="18" spans="3:9">
      <c r="C18" s="18">
        <v>13</v>
      </c>
      <c r="D18" s="19" t="s">
        <v>1575</v>
      </c>
      <c r="E18" s="19" t="s">
        <v>1550</v>
      </c>
      <c r="F18" s="1669"/>
      <c r="G18" s="18">
        <v>13</v>
      </c>
      <c r="H18" s="19" t="s">
        <v>1576</v>
      </c>
      <c r="I18" s="12" t="s">
        <v>1550</v>
      </c>
    </row>
    <row r="19" spans="3:9">
      <c r="C19" s="18">
        <v>14</v>
      </c>
      <c r="D19" s="19" t="s">
        <v>1577</v>
      </c>
      <c r="E19" s="19" t="s">
        <v>1550</v>
      </c>
      <c r="F19" s="1669"/>
      <c r="G19" s="18">
        <v>14</v>
      </c>
      <c r="H19" s="19" t="s">
        <v>1578</v>
      </c>
      <c r="I19" s="12" t="s">
        <v>1550</v>
      </c>
    </row>
    <row r="20" spans="3:9">
      <c r="C20" s="18">
        <v>15</v>
      </c>
      <c r="D20" s="19" t="s">
        <v>1579</v>
      </c>
      <c r="E20" s="19" t="s">
        <v>1550</v>
      </c>
      <c r="F20" s="1669"/>
      <c r="G20" s="18">
        <v>15</v>
      </c>
      <c r="H20" s="19" t="s">
        <v>1580</v>
      </c>
      <c r="I20" s="12" t="s">
        <v>1550</v>
      </c>
    </row>
    <row r="21" spans="3:9">
      <c r="C21" s="18">
        <v>16</v>
      </c>
      <c r="D21" s="19" t="s">
        <v>1581</v>
      </c>
      <c r="E21" s="19" t="s">
        <v>1550</v>
      </c>
      <c r="F21" s="1669"/>
      <c r="G21" s="18">
        <v>16</v>
      </c>
      <c r="H21" s="19" t="s">
        <v>1582</v>
      </c>
      <c r="I21" s="12" t="s">
        <v>1550</v>
      </c>
    </row>
    <row r="22" spans="3:9">
      <c r="C22" s="18">
        <v>17</v>
      </c>
      <c r="D22" s="19" t="s">
        <v>1583</v>
      </c>
      <c r="E22" s="19" t="s">
        <v>1550</v>
      </c>
      <c r="F22" s="1669"/>
      <c r="G22" s="18">
        <v>17</v>
      </c>
      <c r="H22" s="19" t="s">
        <v>1584</v>
      </c>
      <c r="I22" s="12" t="s">
        <v>1550</v>
      </c>
    </row>
    <row r="23" spans="3:9">
      <c r="C23" s="18">
        <v>18</v>
      </c>
      <c r="D23" s="19" t="s">
        <v>1585</v>
      </c>
      <c r="E23" s="19" t="s">
        <v>1550</v>
      </c>
      <c r="F23" s="1669"/>
      <c r="G23" s="18">
        <v>18</v>
      </c>
      <c r="H23" s="19" t="s">
        <v>1586</v>
      </c>
      <c r="I23" s="12" t="s">
        <v>1550</v>
      </c>
    </row>
    <row r="24" spans="3:9">
      <c r="C24" s="18">
        <v>19</v>
      </c>
      <c r="D24" s="19" t="s">
        <v>1587</v>
      </c>
      <c r="E24" s="19" t="s">
        <v>1550</v>
      </c>
      <c r="F24" s="1669"/>
      <c r="G24" s="18">
        <v>19</v>
      </c>
      <c r="H24" s="19" t="s">
        <v>1588</v>
      </c>
      <c r="I24" s="12" t="s">
        <v>1550</v>
      </c>
    </row>
    <row r="25" spans="3:9">
      <c r="C25" s="18">
        <v>20</v>
      </c>
      <c r="D25" s="19" t="s">
        <v>1589</v>
      </c>
      <c r="E25" s="19" t="s">
        <v>1550</v>
      </c>
      <c r="F25" s="1669"/>
      <c r="G25" s="18">
        <v>20</v>
      </c>
      <c r="H25" s="19" t="s">
        <v>1590</v>
      </c>
      <c r="I25" s="12" t="s">
        <v>1550</v>
      </c>
    </row>
    <row r="26" spans="3:9">
      <c r="C26" s="18">
        <v>21</v>
      </c>
      <c r="D26" s="19" t="s">
        <v>1591</v>
      </c>
      <c r="E26" s="19" t="s">
        <v>1550</v>
      </c>
      <c r="F26" s="1669"/>
      <c r="G26" s="18">
        <v>21</v>
      </c>
      <c r="H26" s="19" t="s">
        <v>1592</v>
      </c>
      <c r="I26" s="12" t="s">
        <v>1550</v>
      </c>
    </row>
    <row r="27" spans="3:9">
      <c r="C27" s="18">
        <v>22</v>
      </c>
      <c r="D27" s="19" t="s">
        <v>1593</v>
      </c>
      <c r="E27" s="19" t="s">
        <v>1550</v>
      </c>
      <c r="F27" s="1669"/>
      <c r="G27" s="18">
        <v>22</v>
      </c>
      <c r="H27" s="20" t="s">
        <v>1594</v>
      </c>
      <c r="I27" s="22" t="s">
        <v>1595</v>
      </c>
    </row>
    <row r="28" spans="3:9">
      <c r="C28" s="18">
        <v>23</v>
      </c>
      <c r="D28" s="19" t="s">
        <v>1596</v>
      </c>
      <c r="E28" s="19" t="s">
        <v>1550</v>
      </c>
      <c r="F28" s="1669"/>
      <c r="G28" s="18">
        <v>23</v>
      </c>
      <c r="H28" s="19" t="s">
        <v>1597</v>
      </c>
      <c r="I28" s="12" t="s">
        <v>1550</v>
      </c>
    </row>
    <row r="29" spans="3:9">
      <c r="C29" s="18">
        <v>24</v>
      </c>
      <c r="D29" s="19" t="s">
        <v>1598</v>
      </c>
      <c r="E29" s="19" t="s">
        <v>1550</v>
      </c>
      <c r="F29" s="1669"/>
      <c r="G29" s="18">
        <v>24</v>
      </c>
      <c r="H29" s="19" t="s">
        <v>1599</v>
      </c>
      <c r="I29" s="12" t="s">
        <v>1550</v>
      </c>
    </row>
    <row r="30" spans="3:9">
      <c r="C30" s="18">
        <v>25</v>
      </c>
      <c r="D30" s="19" t="s">
        <v>1600</v>
      </c>
      <c r="E30" s="19" t="s">
        <v>1550</v>
      </c>
      <c r="F30" s="1669"/>
      <c r="G30" s="18">
        <v>25</v>
      </c>
      <c r="H30" s="19" t="s">
        <v>1601</v>
      </c>
      <c r="I30" s="12" t="s">
        <v>1550</v>
      </c>
    </row>
    <row r="31" spans="3:9">
      <c r="C31" s="18">
        <v>26</v>
      </c>
      <c r="D31" s="19" t="s">
        <v>1602</v>
      </c>
      <c r="E31" s="19" t="s">
        <v>1550</v>
      </c>
      <c r="F31" s="1669"/>
      <c r="G31" s="18">
        <v>26</v>
      </c>
      <c r="H31" s="19" t="s">
        <v>1603</v>
      </c>
      <c r="I31" s="12" t="s">
        <v>1550</v>
      </c>
    </row>
    <row r="32" spans="3:9">
      <c r="C32" s="18">
        <v>27</v>
      </c>
      <c r="D32" s="19" t="s">
        <v>1604</v>
      </c>
      <c r="E32" s="19" t="s">
        <v>1550</v>
      </c>
      <c r="F32" s="1669"/>
      <c r="G32" s="18">
        <v>27</v>
      </c>
      <c r="H32" s="19" t="s">
        <v>1605</v>
      </c>
      <c r="I32" s="12" t="s">
        <v>1550</v>
      </c>
    </row>
    <row r="33" spans="3:9">
      <c r="C33" s="18">
        <v>28</v>
      </c>
      <c r="D33" s="19" t="s">
        <v>1606</v>
      </c>
      <c r="E33" s="19" t="s">
        <v>1550</v>
      </c>
      <c r="F33" s="1669"/>
      <c r="G33" s="18">
        <v>28</v>
      </c>
      <c r="H33" s="19" t="s">
        <v>1607</v>
      </c>
      <c r="I33" s="12" t="s">
        <v>1550</v>
      </c>
    </row>
    <row r="34" spans="3:9">
      <c r="C34" s="18">
        <v>29</v>
      </c>
      <c r="D34" s="19" t="s">
        <v>1608</v>
      </c>
      <c r="E34" s="19" t="s">
        <v>1550</v>
      </c>
      <c r="F34" s="1669"/>
      <c r="G34" s="18">
        <v>29</v>
      </c>
      <c r="H34" s="19" t="s">
        <v>1609</v>
      </c>
      <c r="I34" s="12" t="s">
        <v>1550</v>
      </c>
    </row>
    <row r="35" spans="3:9">
      <c r="C35" s="18">
        <v>30</v>
      </c>
      <c r="D35" s="19" t="s">
        <v>1610</v>
      </c>
      <c r="E35" s="19" t="s">
        <v>1550</v>
      </c>
      <c r="F35" s="1669"/>
      <c r="G35" s="18">
        <v>30</v>
      </c>
      <c r="H35" s="19" t="s">
        <v>1611</v>
      </c>
      <c r="I35" s="12" t="s">
        <v>1550</v>
      </c>
    </row>
    <row r="36" spans="3:9">
      <c r="C36" s="18">
        <v>31</v>
      </c>
      <c r="D36" s="19" t="s">
        <v>1565</v>
      </c>
      <c r="E36" s="19" t="s">
        <v>1550</v>
      </c>
      <c r="F36" s="1669"/>
      <c r="G36" s="18">
        <v>31</v>
      </c>
      <c r="H36" s="19" t="s">
        <v>1612</v>
      </c>
      <c r="I36" s="12" t="s">
        <v>1550</v>
      </c>
    </row>
    <row r="37" spans="3:9">
      <c r="C37" s="18">
        <v>32</v>
      </c>
      <c r="D37" s="19" t="s">
        <v>1613</v>
      </c>
      <c r="E37" s="19" t="s">
        <v>1550</v>
      </c>
      <c r="F37" s="1669"/>
      <c r="G37" s="18">
        <v>32</v>
      </c>
      <c r="H37" s="19" t="s">
        <v>1614</v>
      </c>
      <c r="I37" s="12" t="s">
        <v>1550</v>
      </c>
    </row>
    <row r="38" spans="3:9">
      <c r="C38" s="18">
        <v>33</v>
      </c>
      <c r="D38" s="19" t="s">
        <v>1615</v>
      </c>
      <c r="E38" s="19" t="s">
        <v>1550</v>
      </c>
      <c r="F38" s="1669"/>
      <c r="G38" s="21"/>
      <c r="H38" s="21"/>
      <c r="I38" s="12"/>
    </row>
    <row r="39" spans="3:9">
      <c r="C39" s="18">
        <v>34</v>
      </c>
      <c r="D39" s="19" t="s">
        <v>1616</v>
      </c>
      <c r="E39" s="19" t="s">
        <v>1550</v>
      </c>
      <c r="F39" s="1669"/>
      <c r="G39" s="21"/>
      <c r="H39" s="21"/>
      <c r="I39" s="12"/>
    </row>
    <row r="40" spans="3:9">
      <c r="C40" s="18">
        <v>35</v>
      </c>
      <c r="D40" s="19" t="s">
        <v>1617</v>
      </c>
      <c r="E40" s="19" t="s">
        <v>1550</v>
      </c>
      <c r="F40" s="1669"/>
      <c r="G40" s="21"/>
      <c r="H40" s="21"/>
      <c r="I40" s="12"/>
    </row>
    <row r="41" spans="3:9">
      <c r="C41" s="18">
        <v>36</v>
      </c>
      <c r="D41" s="19" t="s">
        <v>1618</v>
      </c>
      <c r="E41" s="19" t="s">
        <v>1550</v>
      </c>
      <c r="F41" s="1669"/>
      <c r="G41" s="21"/>
      <c r="H41" s="21"/>
      <c r="I41" s="12"/>
    </row>
    <row r="42" spans="3:9">
      <c r="C42" s="18">
        <v>37</v>
      </c>
      <c r="D42" s="19" t="s">
        <v>1619</v>
      </c>
      <c r="E42" s="19" t="s">
        <v>1550</v>
      </c>
      <c r="F42" s="1669"/>
      <c r="G42" s="21"/>
      <c r="H42" s="21"/>
      <c r="I42" s="12"/>
    </row>
    <row r="43" spans="3:9">
      <c r="C43" s="18">
        <v>38</v>
      </c>
      <c r="D43" s="19" t="s">
        <v>1620</v>
      </c>
      <c r="E43" s="19" t="s">
        <v>1550</v>
      </c>
      <c r="F43" s="1669"/>
      <c r="G43" s="21"/>
      <c r="H43" s="21"/>
      <c r="I43" s="12"/>
    </row>
    <row r="44" spans="3:9">
      <c r="C44" s="18">
        <v>39</v>
      </c>
      <c r="D44" s="19" t="s">
        <v>1621</v>
      </c>
      <c r="E44" s="19" t="s">
        <v>1550</v>
      </c>
      <c r="F44" s="1669"/>
      <c r="G44" s="21"/>
      <c r="H44" s="21"/>
      <c r="I44" s="12"/>
    </row>
    <row r="45" spans="3:9">
      <c r="C45" s="18">
        <v>40</v>
      </c>
      <c r="D45" s="19" t="s">
        <v>1622</v>
      </c>
      <c r="E45" s="19" t="s">
        <v>1550</v>
      </c>
      <c r="F45" s="1669"/>
      <c r="G45" s="21"/>
      <c r="H45" s="21"/>
      <c r="I45" s="12"/>
    </row>
    <row r="46" spans="3:9">
      <c r="C46" s="18">
        <v>41</v>
      </c>
      <c r="D46" s="19" t="s">
        <v>1597</v>
      </c>
      <c r="E46" s="19" t="s">
        <v>1550</v>
      </c>
      <c r="F46" s="1669"/>
      <c r="G46" s="21"/>
      <c r="H46" s="21"/>
      <c r="I46" s="12"/>
    </row>
    <row r="47" spans="3:9">
      <c r="C47" s="18">
        <v>42</v>
      </c>
      <c r="D47" s="19" t="s">
        <v>1623</v>
      </c>
      <c r="E47" s="19" t="s">
        <v>1624</v>
      </c>
      <c r="F47" s="1669"/>
      <c r="G47" s="21"/>
      <c r="H47" s="21"/>
      <c r="I47" s="12"/>
    </row>
    <row r="48" spans="3:9">
      <c r="C48" s="18">
        <v>43</v>
      </c>
      <c r="D48" s="19" t="s">
        <v>1625</v>
      </c>
      <c r="E48" s="19"/>
      <c r="F48" s="1669"/>
      <c r="G48" s="21"/>
      <c r="H48" s="21"/>
      <c r="I48" s="12"/>
    </row>
    <row r="49" spans="3:9">
      <c r="C49" s="18">
        <v>44</v>
      </c>
      <c r="D49" s="20" t="s">
        <v>1599</v>
      </c>
      <c r="E49" s="20" t="s">
        <v>1626</v>
      </c>
      <c r="F49" s="1669"/>
      <c r="G49" s="21"/>
      <c r="H49" s="21"/>
      <c r="I49" s="12"/>
    </row>
    <row r="50" spans="3:9">
      <c r="C50" s="18">
        <v>45</v>
      </c>
      <c r="D50" s="20" t="s">
        <v>1627</v>
      </c>
      <c r="E50" s="20" t="s">
        <v>1628</v>
      </c>
      <c r="F50" s="1669"/>
      <c r="G50" s="21"/>
      <c r="H50" s="21"/>
      <c r="I50" s="12"/>
    </row>
    <row r="51" spans="3:9">
      <c r="C51" s="18">
        <v>46</v>
      </c>
      <c r="D51" s="19" t="s">
        <v>1629</v>
      </c>
      <c r="E51" s="19"/>
      <c r="F51" s="166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2026-05-20T02:19:53Z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