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019A2C4A-6633-443D-9632-CD6898E3202B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Oct25" sheetId="2" r:id="rId3"/>
    <sheet name="STG-Sep25" sheetId="3" state="hidden" r:id="rId4"/>
  </sheets>
  <definedNames>
    <definedName name="_xlnm._FilterDatabase" localSheetId="2" hidden="1">'Erection-Oct25'!$A$1:$O$31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K57" i="2"/>
  <c r="L57" i="2" s="1"/>
  <c r="K58" i="2" s="1"/>
  <c r="L58" i="2" s="1"/>
  <c r="L53" i="2"/>
  <c r="K54" i="2" s="1"/>
  <c r="L54" i="2" s="1"/>
  <c r="K55" i="2" s="1"/>
  <c r="L55" i="2" s="1"/>
  <c r="L51" i="2"/>
  <c r="K52" i="2" s="1"/>
  <c r="L52" i="2" s="1"/>
  <c r="K51" i="2"/>
  <c r="L50" i="2"/>
  <c r="K48" i="2"/>
  <c r="L48" i="2" s="1"/>
  <c r="K49" i="2" s="1"/>
  <c r="L49" i="2" s="1"/>
  <c r="K46" i="2"/>
  <c r="L46" i="2" s="1"/>
  <c r="L45" i="2"/>
  <c r="K45" i="2"/>
  <c r="L44" i="2"/>
  <c r="L41" i="2"/>
  <c r="K42" i="2" s="1"/>
  <c r="L42" i="2" s="1"/>
  <c r="K43" i="2" s="1"/>
  <c r="L43" i="2" s="1"/>
  <c r="K41" i="2"/>
  <c r="K37" i="2"/>
  <c r="L37" i="2" s="1"/>
  <c r="K38" i="2" s="1"/>
  <c r="L38" i="2" s="1"/>
  <c r="K39" i="2" s="1"/>
  <c r="L39" i="2" s="1"/>
  <c r="L33" i="2"/>
  <c r="K34" i="2" s="1"/>
  <c r="L34" i="2" s="1"/>
  <c r="K35" i="2" s="1"/>
  <c r="L35" i="2" s="1"/>
  <c r="K31" i="2"/>
  <c r="L31" i="2" s="1"/>
  <c r="K32" i="2" s="1"/>
  <c r="L32" i="2" s="1"/>
  <c r="L30" i="2"/>
  <c r="K30" i="2"/>
  <c r="K26" i="2"/>
  <c r="L26" i="2" s="1"/>
  <c r="K27" i="2" s="1"/>
  <c r="L27" i="2" s="1"/>
  <c r="K28" i="2" s="1"/>
  <c r="L28" i="2" s="1"/>
  <c r="L25" i="2"/>
  <c r="L22" i="2"/>
  <c r="K23" i="2" s="1"/>
  <c r="L23" i="2" s="1"/>
  <c r="K24" i="2" s="1"/>
  <c r="L24" i="2" s="1"/>
  <c r="K21" i="2"/>
  <c r="L21" i="2" s="1"/>
  <c r="L20" i="2"/>
  <c r="K20" i="2"/>
  <c r="L19" i="2"/>
  <c r="K17" i="2"/>
  <c r="L17" i="2" s="1"/>
  <c r="K18" i="2" s="1"/>
  <c r="L18" i="2" s="1"/>
  <c r="L15" i="2"/>
  <c r="K15" i="2"/>
  <c r="L14" i="2"/>
  <c r="K14" i="2"/>
  <c r="K11" i="2"/>
  <c r="L11" i="2" s="1"/>
  <c r="K12" i="2" s="1"/>
  <c r="L12" i="2" s="1"/>
  <c r="L6" i="2"/>
  <c r="K7" i="2" s="1"/>
  <c r="L7" i="2" s="1"/>
  <c r="K8" i="2" s="1"/>
  <c r="L8" i="2" s="1"/>
  <c r="K9" i="2" s="1"/>
  <c r="L9" i="2" s="1"/>
  <c r="K3" i="2"/>
  <c r="L3" i="2" s="1"/>
  <c r="K4" i="2" s="1"/>
  <c r="L4" i="2" s="1"/>
  <c r="K5" i="2" s="1"/>
  <c r="L5" i="2" s="1"/>
  <c r="K32" i="3" l="1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B24" i="3" l="1"/>
  <c r="AB25" i="3" l="1"/>
  <c r="AB27" i="3"/>
  <c r="Z33" i="3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W21" i="3" l="1"/>
  <c r="AB27" i="1" l="1"/>
  <c r="AA27" i="1" l="1"/>
  <c r="AC27" i="1"/>
  <c r="AD27" i="1"/>
  <c r="AE27" i="1"/>
  <c r="AF27" i="1" l="1"/>
  <c r="AG27" i="1" s="1"/>
  <c r="Y28" i="1" l="1"/>
  <c r="AA28" i="1"/>
  <c r="AB28" i="1"/>
  <c r="AC28" i="1"/>
  <c r="AD28" i="1"/>
  <c r="AE28" i="1"/>
  <c r="AF28" i="1" l="1"/>
  <c r="AG28" i="1" s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H15" i="1" l="1"/>
  <c r="H11" i="1"/>
  <c r="H12" i="1"/>
  <c r="H14" i="1"/>
  <c r="H13" i="1"/>
  <c r="AG30" i="1"/>
  <c r="AF30" i="1"/>
  <c r="G16" i="1"/>
  <c r="H16" i="1" s="1"/>
  <c r="P6" i="4" l="1"/>
  <c r="T23" i="3" l="1"/>
  <c r="T22" i="3"/>
  <c r="T21" i="3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A23" i="3"/>
  <c r="AB23" i="3" s="1"/>
  <c r="W34" i="3"/>
  <c r="G12" i="3" s="1"/>
  <c r="H12" i="3" s="1"/>
  <c r="V34" i="3"/>
  <c r="G11" i="3" s="1"/>
  <c r="E16" i="3"/>
  <c r="F16" i="3" s="1"/>
  <c r="AB34" i="3" l="1"/>
  <c r="AA34" i="3"/>
  <c r="G16" i="3"/>
  <c r="H16" i="3" s="1"/>
  <c r="H11" i="3"/>
</calcChain>
</file>

<file path=xl/sharedStrings.xml><?xml version="1.0" encoding="utf-8"?>
<sst xmlns="http://schemas.openxmlformats.org/spreadsheetml/2006/main" count="477" uniqueCount="226">
  <si>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</si>
  <si>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</si>
  <si>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</si>
  <si>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</si>
  <si>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</si>
  <si>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</si>
  <si>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</si>
  <si>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</si>
  <si>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</si>
  <si>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</si>
  <si>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</si>
  <si>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</si>
  <si>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</si>
  <si>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</si>
  <si>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</si>
  <si>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</si>
  <si>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</si>
  <si>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</si>
  <si>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</si>
  <si>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</si>
  <si>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</si>
  <si>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</si>
  <si>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</si>
  <si>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</si>
  <si>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</si>
  <si>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</si>
  <si>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</si>
  <si>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</si>
  <si>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</si>
  <si>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</si>
  <si>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</si>
  <si>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</si>
  <si>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</si>
  <si>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</si>
  <si>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</si>
  <si>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</si>
  <si>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</si>
  <si>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</si>
  <si>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</si>
  <si>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</si>
  <si>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</si>
  <si>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</si>
  <si>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</si>
  <si>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</si>
  <si>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</si>
  <si>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</si>
  <si>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</si>
  <si>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</si>
  <si>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</si>
  <si>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</si>
  <si>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</si>
  <si>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</si>
  <si>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</si>
  <si>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</si>
  <si>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</si>
  <si>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</si>
  <si>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</si>
  <si>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</si>
  <si>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</si>
  <si>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</si>
  <si>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</si>
  <si>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</si>
  <si>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</si>
  <si>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</si>
  <si>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</si>
  <si>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</si>
  <si>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</si>
  <si>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</si>
  <si>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</si>
  <si>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</si>
  <si>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</si>
  <si>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</si>
  <si>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</si>
  <si>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</si>
  <si>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</si>
  <si>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</si>
  <si>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</si>
  <si>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</si>
  <si>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</si>
  <si>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FS</t>
  </si>
  <si>
    <t>AVI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</si>
  <si>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</si>
  <si>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</si>
  <si>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</si>
  <si>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</si>
  <si>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</si>
  <si>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</si>
  <si>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</si>
  <si>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</si>
  <si>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DA+9</t>
  </si>
  <si>
    <t>17/0</t>
  </si>
  <si>
    <t>11/0</t>
  </si>
  <si>
    <t>DD60+25</t>
  </si>
  <si>
    <t>25/0</t>
  </si>
  <si>
    <t>DD45+3</t>
  </si>
  <si>
    <t>43/0</t>
  </si>
  <si>
    <t>DD60+9</t>
  </si>
  <si>
    <t>Manual-1</t>
  </si>
  <si>
    <t>Manual-2</t>
  </si>
  <si>
    <t>DD60+3</t>
  </si>
  <si>
    <t>46/0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</si>
  <si>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</si>
  <si>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</si>
  <si>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</si>
  <si>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</si>
  <si>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</si>
  <si>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</si>
  <si>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</si>
  <si>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</si>
  <si>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</si>
  <si>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</si>
  <si>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</si>
  <si>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</si>
  <si>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</si>
  <si>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</si>
  <si>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</si>
  <si>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Manpower</t>
  </si>
  <si>
    <t>Section Incharge</t>
  </si>
  <si>
    <t>Supervisor</t>
  </si>
  <si>
    <t>Power Tools Issued (YES/NO)</t>
  </si>
  <si>
    <t>Tower Weight</t>
  </si>
  <si>
    <t>Gang Name</t>
  </si>
  <si>
    <t>Revenue Planned</t>
  </si>
  <si>
    <t>Starting Date</t>
  </si>
  <si>
    <t>Completion Date</t>
  </si>
  <si>
    <t>Location No.</t>
  </si>
  <si>
    <t>Material Feeding</t>
  </si>
  <si>
    <t>Revenue Realised</t>
  </si>
  <si>
    <t>3B/2</t>
  </si>
  <si>
    <t>2A/0</t>
  </si>
  <si>
    <t>9/8</t>
  </si>
  <si>
    <t>9/9</t>
  </si>
  <si>
    <t>4/0</t>
  </si>
  <si>
    <t>3A/0</t>
  </si>
  <si>
    <t>9/10</t>
  </si>
  <si>
    <t>9/11</t>
  </si>
  <si>
    <t>3B/3</t>
  </si>
  <si>
    <t>15/7</t>
  </si>
  <si>
    <t>15/9</t>
  </si>
  <si>
    <t>15/0</t>
  </si>
  <si>
    <t>15/1</t>
  </si>
  <si>
    <t>14/0</t>
  </si>
  <si>
    <t>15/8</t>
  </si>
  <si>
    <t>13/0</t>
  </si>
  <si>
    <t>10/0</t>
  </si>
  <si>
    <t>10/1</t>
  </si>
  <si>
    <t>10/2</t>
  </si>
  <si>
    <t>3B/0</t>
  </si>
  <si>
    <t>15/11</t>
  </si>
  <si>
    <t>15/12</t>
  </si>
  <si>
    <t>3B/1</t>
  </si>
  <si>
    <t>21/0</t>
  </si>
  <si>
    <t>21/1</t>
  </si>
  <si>
    <t>3A/4</t>
  </si>
  <si>
    <t>21/3</t>
  </si>
  <si>
    <t>21/4</t>
  </si>
  <si>
    <t>21/5</t>
  </si>
  <si>
    <t>30/2</t>
  </si>
  <si>
    <t>29A/0</t>
  </si>
  <si>
    <t>30/5</t>
  </si>
  <si>
    <t>20/0</t>
  </si>
  <si>
    <t>20/3</t>
  </si>
  <si>
    <t>20/4</t>
  </si>
  <si>
    <t>20/5</t>
  </si>
  <si>
    <t>18/4</t>
  </si>
  <si>
    <t>18/5</t>
  </si>
  <si>
    <t>18/6</t>
  </si>
  <si>
    <t>18/7</t>
  </si>
  <si>
    <t>29A/5</t>
  </si>
  <si>
    <t>29A/4</t>
  </si>
  <si>
    <t>29A/3</t>
  </si>
  <si>
    <t>37/3</t>
  </si>
  <si>
    <t>45/0</t>
  </si>
  <si>
    <t>43/1</t>
  </si>
  <si>
    <t>37/2</t>
  </si>
  <si>
    <t>41/1</t>
  </si>
  <si>
    <t>41/0</t>
  </si>
  <si>
    <t>24/0</t>
  </si>
  <si>
    <t>40/10</t>
  </si>
  <si>
    <t>40/8</t>
  </si>
  <si>
    <t>DD45+0</t>
  </si>
  <si>
    <t>DB2+9</t>
  </si>
  <si>
    <t>DA+3</t>
  </si>
  <si>
    <t>DD60+18</t>
  </si>
  <si>
    <t>DA+1.5</t>
  </si>
  <si>
    <t>DC1+3</t>
  </si>
  <si>
    <t>DB1+6</t>
  </si>
  <si>
    <t>DB1+9</t>
  </si>
  <si>
    <t>DB1+0</t>
  </si>
  <si>
    <t>DB1+12</t>
  </si>
  <si>
    <t>DA-1.5</t>
  </si>
  <si>
    <t>Govind Mahto-01</t>
  </si>
  <si>
    <t>Govind Mahto-02</t>
  </si>
  <si>
    <t>Jawla Singh-1</t>
  </si>
  <si>
    <t xml:space="preserve">Jwala Singh -2 </t>
  </si>
  <si>
    <t>Bhairaw Mahto</t>
  </si>
  <si>
    <t>Pritam Enterprises-1</t>
  </si>
  <si>
    <t>Pritam Enterprises-2</t>
  </si>
  <si>
    <t>Pritam Enterprises-3</t>
  </si>
  <si>
    <t>Pritam Enterprises-4</t>
  </si>
  <si>
    <t>SK.Samiul -1</t>
  </si>
  <si>
    <t xml:space="preserve">Punam kumari-1 </t>
  </si>
  <si>
    <t>Punam kumari-2</t>
  </si>
  <si>
    <t>Punam Kumari 4</t>
  </si>
  <si>
    <t>Fouzi Ratto</t>
  </si>
  <si>
    <t xml:space="preserve">Sherra Const. </t>
  </si>
  <si>
    <t xml:space="preserve">Amar Singh </t>
  </si>
  <si>
    <t>Kartik Mahto</t>
  </si>
  <si>
    <t>Shuvam Gupta</t>
  </si>
  <si>
    <t>Kartik Jhorar</t>
  </si>
  <si>
    <t>Aman Kr Singh</t>
  </si>
  <si>
    <t xml:space="preserve">Sanjay Kumar </t>
  </si>
  <si>
    <t xml:space="preserve">Rudra Kumar </t>
  </si>
  <si>
    <t>Bhupendra Choudhary</t>
  </si>
  <si>
    <t>Haridasn</t>
  </si>
  <si>
    <t>Khooblal</t>
  </si>
  <si>
    <t>Raju Mahto</t>
  </si>
  <si>
    <t xml:space="preserve">Shuseel </t>
  </si>
  <si>
    <t>Akbar Ali</t>
  </si>
  <si>
    <t>Rahul Ravidas</t>
  </si>
  <si>
    <t>Nabirul Islam</t>
  </si>
  <si>
    <t>Manoj Gupta</t>
  </si>
  <si>
    <t>Manoj Kumar Choudhary</t>
  </si>
  <si>
    <t>Rudra Prasad</t>
  </si>
  <si>
    <t>Abhiya Ojha</t>
  </si>
  <si>
    <t>Kamal Ravidas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</si>
</sst>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2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16" fontId="14" fillId="2" borderId="1" xfId="3" quotePrefix="1" applyNumberFormat="1" applyFont="1" applyFill="1" applyBorder="1" applyAlignment="1">
      <alignment horizontal="center" vertical="center"/>
    </xf>
    <xf numFmtId="16" fontId="14" fillId="0" borderId="1" xfId="3" quotePrefix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4" fillId="9" borderId="1" xfId="3" quotePrefix="1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164" fontId="12" fillId="0" borderId="0" xfId="1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10" borderId="1" xfId="0" applyFont="1" applyFill="1" applyBorder="1" applyAlignment="1">
      <alignment horizontal="left" vertical="center"/>
    </xf>
    <xf numFmtId="15" fontId="28" fillId="9" borderId="1" xfId="0" applyNumberFormat="1" applyFont="1" applyFill="1" applyBorder="1" applyAlignment="1">
      <alignment horizontal="center" vertical="center"/>
    </xf>
    <xf numFmtId="15" fontId="28" fillId="10" borderId="1" xfId="0" applyNumberFormat="1" applyFont="1" applyFill="1" applyBorder="1" applyAlignment="1">
      <alignment horizontal="center" vertical="center"/>
    </xf>
    <xf numFmtId="15" fontId="14" fillId="2" borderId="1" xfId="0" applyNumberFormat="1" applyFont="1" applyFill="1" applyBorder="1" applyAlignment="1">
      <alignment horizontal="center"/>
    </xf>
    <xf numFmtId="15" fontId="14" fillId="10" borderId="1" xfId="0" applyNumberFormat="1" applyFont="1" applyFill="1" applyBorder="1" applyAlignment="1">
      <alignment horizontal="center"/>
    </xf>
    <xf numFmtId="15" fontId="13" fillId="10" borderId="1" xfId="0" applyNumberFormat="1" applyFont="1" applyFill="1" applyBorder="1" applyAlignment="1">
      <alignment horizontal="center" vertical="center"/>
    </xf>
    <xf numFmtId="15" fontId="14" fillId="9" borderId="1" xfId="0" applyNumberFormat="1" applyFont="1" applyFill="1" applyBorder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15" fontId="29" fillId="2" borderId="1" xfId="0" applyNumberFormat="1" applyFont="1" applyFill="1" applyBorder="1" applyAlignment="1">
      <alignment horizontal="center"/>
    </xf>
    <xf numFmtId="15" fontId="29" fillId="9" borderId="1" xfId="0" applyNumberFormat="1" applyFont="1" applyFill="1" applyBorder="1" applyAlignment="1">
      <alignment horizontal="center"/>
    </xf>
    <xf numFmtId="15" fontId="28" fillId="2" borderId="1" xfId="0" applyNumberFormat="1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15" fontId="28" fillId="0" borderId="1" xfId="0" applyNumberFormat="1" applyFont="1" applyBorder="1" applyAlignment="1">
      <alignment horizontal="center" vertical="center"/>
    </xf>
    <xf numFmtId="171" fontId="30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89"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48</v>
      </c>
    </row>
    <row r="2" spans="1:13" x14ac:dyDescent="0.35">
      <c r="A2" s="13" t="s">
        <v>21</v>
      </c>
      <c r="D2" s="3" t="s">
        <v>49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0"/>
      <c r="J4" s="81"/>
      <c r="K4" s="95"/>
      <c r="L4" s="82"/>
      <c r="M4" s="83"/>
    </row>
    <row r="5" spans="1:13" x14ac:dyDescent="0.35">
      <c r="A5" s="6"/>
      <c r="D5" s="2" t="s">
        <v>29</v>
      </c>
      <c r="E5" s="53">
        <v>302</v>
      </c>
      <c r="J5" s="4"/>
      <c r="K5" s="4"/>
    </row>
    <row r="6" spans="1:13" ht="16" x14ac:dyDescent="0.35">
      <c r="A6" s="6"/>
      <c r="D6" s="2" t="s">
        <v>88</v>
      </c>
      <c r="E6" s="54">
        <v>301</v>
      </c>
      <c r="K6" s="3"/>
      <c r="M6" s="98"/>
    </row>
    <row r="7" spans="1:13" x14ac:dyDescent="0.35">
      <c r="A7" s="6"/>
      <c r="D7" s="2" t="s">
        <v>2</v>
      </c>
      <c r="E7" s="30">
        <f>E5-E6</f>
        <v>1</v>
      </c>
      <c r="K7" s="3"/>
      <c r="M7" s="98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52</v>
      </c>
      <c r="D16" s="27" t="s">
        <v>29</v>
      </c>
      <c r="E16" s="52">
        <f>SUM(E11:E15)</f>
        <v>1</v>
      </c>
      <c r="F16" s="51">
        <f>E16/E9</f>
        <v>1</v>
      </c>
      <c r="G16" s="31">
        <f>SUM(G11:G15)</f>
        <v>4925228.8899999997</v>
      </c>
      <c r="H16" s="50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78" t="s">
        <v>4</v>
      </c>
      <c r="B18" s="178" t="s">
        <v>5</v>
      </c>
      <c r="C18" s="175" t="s">
        <v>6</v>
      </c>
      <c r="D18" s="178" t="s">
        <v>7</v>
      </c>
      <c r="E18" s="175" t="s">
        <v>16</v>
      </c>
      <c r="F18" s="175" t="s">
        <v>17</v>
      </c>
      <c r="G18" s="178" t="s">
        <v>8</v>
      </c>
      <c r="H18" s="190" t="s">
        <v>18</v>
      </c>
      <c r="I18" s="190"/>
      <c r="J18" s="190"/>
      <c r="K18" s="190"/>
      <c r="L18" s="190"/>
      <c r="M18" s="190"/>
      <c r="N18" s="190"/>
      <c r="O18" s="190"/>
      <c r="P18" s="183" t="s">
        <v>19</v>
      </c>
      <c r="R18" s="175" t="s">
        <v>36</v>
      </c>
      <c r="T18" s="184" t="s">
        <v>31</v>
      </c>
      <c r="U18" s="185"/>
      <c r="V18" s="185"/>
      <c r="W18" s="185"/>
      <c r="X18" s="185"/>
      <c r="Y18" s="186"/>
      <c r="AA18" s="184" t="s">
        <v>30</v>
      </c>
      <c r="AB18" s="185"/>
      <c r="AC18" s="185"/>
      <c r="AD18" s="185"/>
      <c r="AE18" s="185"/>
      <c r="AF18" s="186"/>
      <c r="AG18" s="187" t="s">
        <v>34</v>
      </c>
    </row>
    <row r="19" spans="1:33" ht="21" customHeight="1" x14ac:dyDescent="0.35">
      <c r="A19" s="179"/>
      <c r="B19" s="179"/>
      <c r="C19" s="176"/>
      <c r="D19" s="179"/>
      <c r="E19" s="176"/>
      <c r="F19" s="176"/>
      <c r="G19" s="179"/>
      <c r="H19" s="195" t="s">
        <v>9</v>
      </c>
      <c r="I19" s="195"/>
      <c r="J19" s="195" t="s">
        <v>12</v>
      </c>
      <c r="K19" s="195"/>
      <c r="L19" s="195" t="s">
        <v>13</v>
      </c>
      <c r="M19" s="195"/>
      <c r="N19" s="191" t="s">
        <v>15</v>
      </c>
      <c r="O19" s="191" t="s">
        <v>14</v>
      </c>
      <c r="P19" s="183"/>
      <c r="R19" s="189"/>
      <c r="T19" s="181" t="s">
        <v>24</v>
      </c>
      <c r="U19" s="181" t="s">
        <v>25</v>
      </c>
      <c r="V19" s="181" t="s">
        <v>26</v>
      </c>
      <c r="W19" s="181" t="s">
        <v>27</v>
      </c>
      <c r="X19" s="181" t="s">
        <v>28</v>
      </c>
      <c r="Y19" s="43" t="s">
        <v>29</v>
      </c>
      <c r="AA19" s="181" t="s">
        <v>24</v>
      </c>
      <c r="AB19" s="181" t="s">
        <v>25</v>
      </c>
      <c r="AC19" s="181" t="s">
        <v>26</v>
      </c>
      <c r="AD19" s="181" t="s">
        <v>27</v>
      </c>
      <c r="AE19" s="181" t="s">
        <v>28</v>
      </c>
      <c r="AF19" s="43" t="s">
        <v>29</v>
      </c>
      <c r="AG19" s="188"/>
    </row>
    <row r="20" spans="1:33" ht="15" thickBot="1" x14ac:dyDescent="0.4">
      <c r="A20" s="180"/>
      <c r="B20" s="179"/>
      <c r="C20" s="176"/>
      <c r="D20" s="179"/>
      <c r="E20" s="177"/>
      <c r="F20" s="177"/>
      <c r="G20" s="179"/>
      <c r="H20" s="94" t="s">
        <v>10</v>
      </c>
      <c r="I20" s="94" t="s">
        <v>11</v>
      </c>
      <c r="J20" s="94" t="s">
        <v>10</v>
      </c>
      <c r="K20" s="94" t="s">
        <v>11</v>
      </c>
      <c r="L20" s="94" t="s">
        <v>10</v>
      </c>
      <c r="M20" s="94" t="s">
        <v>11</v>
      </c>
      <c r="N20" s="192"/>
      <c r="O20" s="192"/>
      <c r="P20" s="44" t="s">
        <v>51</v>
      </c>
      <c r="R20" s="18" t="s">
        <v>37</v>
      </c>
      <c r="T20" s="182"/>
      <c r="U20" s="182"/>
      <c r="V20" s="182"/>
      <c r="W20" s="182"/>
      <c r="X20" s="182"/>
      <c r="Y20" s="19"/>
      <c r="AA20" s="182"/>
      <c r="AB20" s="182"/>
      <c r="AC20" s="182"/>
      <c r="AD20" s="182"/>
      <c r="AE20" s="182"/>
      <c r="AF20" s="19" t="s">
        <v>51</v>
      </c>
      <c r="AG20" s="44" t="s">
        <v>51</v>
      </c>
    </row>
    <row r="21" spans="1:33" ht="15" customHeight="1" x14ac:dyDescent="0.35">
      <c r="A21" s="97">
        <v>1</v>
      </c>
      <c r="B21" s="110" t="s">
        <v>84</v>
      </c>
      <c r="C21" s="104" t="s">
        <v>83</v>
      </c>
      <c r="D21" s="8" t="s">
        <v>79</v>
      </c>
      <c r="E21" s="103">
        <v>261.19600000000003</v>
      </c>
      <c r="F21" s="97">
        <v>15.029</v>
      </c>
      <c r="G21" s="108" t="s">
        <v>80</v>
      </c>
      <c r="H21" s="100">
        <v>45798</v>
      </c>
      <c r="I21" s="100">
        <v>45801</v>
      </c>
      <c r="J21" s="100">
        <v>45802</v>
      </c>
      <c r="K21" s="100">
        <v>45803</v>
      </c>
      <c r="L21" s="100">
        <v>45804</v>
      </c>
      <c r="M21" s="100">
        <v>45809</v>
      </c>
      <c r="N21" s="100">
        <v>45810</v>
      </c>
      <c r="O21" s="100">
        <v>45811</v>
      </c>
      <c r="P21" s="101">
        <v>4925228.8899999997</v>
      </c>
      <c r="R21" s="100">
        <v>45811</v>
      </c>
      <c r="T21" s="91">
        <v>1</v>
      </c>
      <c r="U21" s="91"/>
      <c r="V21" s="96"/>
      <c r="W21" s="96"/>
      <c r="X21" s="96"/>
      <c r="Y21" s="96">
        <f>SUM(T21:X21)</f>
        <v>1</v>
      </c>
      <c r="AA21" s="88">
        <f>$P$21*T21</f>
        <v>4925228.8899999997</v>
      </c>
      <c r="AB21" s="88">
        <f>$P$21*U21</f>
        <v>0</v>
      </c>
      <c r="AC21" s="88">
        <f t="shared" ref="AC21:AE21" si="2">$P$21*V21</f>
        <v>0</v>
      </c>
      <c r="AD21" s="88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97">
        <v>2</v>
      </c>
      <c r="B22" s="112"/>
      <c r="C22" s="114"/>
      <c r="D22" s="115"/>
      <c r="E22" s="102"/>
      <c r="F22" s="8"/>
      <c r="G22" s="108"/>
      <c r="H22" s="100"/>
      <c r="I22" s="100"/>
      <c r="J22" s="100"/>
      <c r="K22" s="100"/>
      <c r="L22" s="100"/>
      <c r="M22" s="100"/>
      <c r="N22" s="100"/>
      <c r="O22" s="100"/>
      <c r="P22" s="101"/>
      <c r="R22" s="90"/>
      <c r="T22" s="91"/>
      <c r="U22" s="91"/>
      <c r="V22" s="96"/>
      <c r="W22" s="96"/>
      <c r="X22" s="96"/>
      <c r="Y22" s="96">
        <f t="shared" ref="Y22:Y23" si="3">SUM(T22:X22)</f>
        <v>0</v>
      </c>
      <c r="AA22" s="88"/>
      <c r="AB22" s="88"/>
      <c r="AC22" s="88"/>
      <c r="AD22" s="88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97">
        <v>3</v>
      </c>
      <c r="B23" s="110"/>
      <c r="C23" s="104"/>
      <c r="D23" s="86"/>
      <c r="E23" s="103"/>
      <c r="F23" s="97"/>
      <c r="G23" s="113"/>
      <c r="H23" s="100"/>
      <c r="I23" s="100"/>
      <c r="J23" s="100"/>
      <c r="K23" s="100"/>
      <c r="L23" s="100"/>
      <c r="M23" s="100"/>
      <c r="N23" s="100"/>
      <c r="O23" s="100"/>
      <c r="P23" s="101"/>
      <c r="R23" s="90"/>
      <c r="T23" s="91"/>
      <c r="U23" s="91"/>
      <c r="V23" s="96"/>
      <c r="W23" s="96"/>
      <c r="X23" s="96"/>
      <c r="Y23" s="96">
        <f t="shared" si="3"/>
        <v>0</v>
      </c>
      <c r="AA23" s="88">
        <f t="shared" ref="AA23:AA25" si="4">$P$21*T23</f>
        <v>0</v>
      </c>
      <c r="AB23" s="88">
        <f t="shared" ref="AB23:AB26" si="5">$P$21*U23</f>
        <v>0</v>
      </c>
      <c r="AC23" s="88">
        <f t="shared" ref="AC23:AC26" si="6">$P$21*V23</f>
        <v>0</v>
      </c>
      <c r="AD23" s="88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97">
        <v>4</v>
      </c>
      <c r="B24" s="118"/>
      <c r="C24" s="107"/>
      <c r="D24" s="86"/>
      <c r="E24" s="102"/>
      <c r="F24" s="8"/>
      <c r="G24" s="108"/>
      <c r="H24" s="100"/>
      <c r="I24" s="100"/>
      <c r="J24" s="100"/>
      <c r="K24" s="100"/>
      <c r="L24" s="100"/>
      <c r="M24" s="100"/>
      <c r="N24" s="100"/>
      <c r="O24" s="100"/>
      <c r="P24" s="101"/>
      <c r="R24" s="87"/>
      <c r="T24" s="89"/>
      <c r="U24" s="89"/>
      <c r="V24" s="89"/>
      <c r="W24" s="89"/>
      <c r="X24" s="89"/>
      <c r="Y24" s="89">
        <f t="shared" ref="Y24:Y29" si="9">SUM(T24:X24)</f>
        <v>0</v>
      </c>
      <c r="AA24" s="88">
        <f t="shared" si="4"/>
        <v>0</v>
      </c>
      <c r="AB24" s="88">
        <f t="shared" si="5"/>
        <v>0</v>
      </c>
      <c r="AC24" s="88">
        <f>$P$24*V24</f>
        <v>0</v>
      </c>
      <c r="AD24" s="88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97">
        <v>5</v>
      </c>
      <c r="B25" s="110"/>
      <c r="C25" s="104"/>
      <c r="D25" s="86"/>
      <c r="E25" s="102"/>
      <c r="F25" s="8"/>
      <c r="G25" s="193"/>
      <c r="H25" s="100"/>
      <c r="I25" s="100"/>
      <c r="J25" s="100"/>
      <c r="K25" s="100"/>
      <c r="L25" s="100"/>
      <c r="M25" s="100"/>
      <c r="N25" s="100"/>
      <c r="O25" s="100"/>
      <c r="P25" s="101"/>
      <c r="R25" s="87"/>
      <c r="T25" s="89"/>
      <c r="U25" s="89"/>
      <c r="V25" s="89"/>
      <c r="W25" s="89"/>
      <c r="X25" s="89"/>
      <c r="Y25" s="89">
        <f t="shared" si="9"/>
        <v>0</v>
      </c>
      <c r="AA25" s="88">
        <f t="shared" si="4"/>
        <v>0</v>
      </c>
      <c r="AB25" s="88">
        <f>$P$25*U25</f>
        <v>0</v>
      </c>
      <c r="AC25" s="88">
        <f>$P$25*V25</f>
        <v>0</v>
      </c>
      <c r="AD25" s="88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97">
        <v>6</v>
      </c>
      <c r="B26" s="110"/>
      <c r="C26" s="104"/>
      <c r="D26" s="8"/>
      <c r="E26" s="103"/>
      <c r="F26" s="97"/>
      <c r="G26" s="194"/>
      <c r="H26" s="100"/>
      <c r="I26" s="100"/>
      <c r="J26" s="100"/>
      <c r="K26" s="100"/>
      <c r="L26" s="100"/>
      <c r="M26" s="100"/>
      <c r="N26" s="100"/>
      <c r="O26" s="100"/>
      <c r="P26" s="101"/>
      <c r="R26" s="87"/>
      <c r="T26" s="89"/>
      <c r="U26" s="89"/>
      <c r="V26" s="89"/>
      <c r="W26" s="89"/>
      <c r="X26" s="89"/>
      <c r="Y26" s="89">
        <f t="shared" si="9"/>
        <v>0</v>
      </c>
      <c r="AA26" s="88">
        <f>$P$26*T26</f>
        <v>0</v>
      </c>
      <c r="AB26" s="88">
        <f t="shared" si="5"/>
        <v>0</v>
      </c>
      <c r="AC26" s="88">
        <f t="shared" si="6"/>
        <v>0</v>
      </c>
      <c r="AD26" s="88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97">
        <v>7</v>
      </c>
      <c r="B27" s="111"/>
      <c r="C27" s="104"/>
      <c r="D27" s="8"/>
      <c r="E27" s="103"/>
      <c r="F27" s="97"/>
      <c r="G27" s="108"/>
      <c r="H27" s="100"/>
      <c r="I27" s="100"/>
      <c r="J27" s="100"/>
      <c r="K27" s="100"/>
      <c r="L27" s="100"/>
      <c r="M27" s="100"/>
      <c r="N27" s="100"/>
      <c r="O27" s="100"/>
      <c r="P27" s="101"/>
      <c r="R27" s="87"/>
      <c r="T27" s="89"/>
      <c r="U27" s="89"/>
      <c r="V27" s="89"/>
      <c r="W27" s="89"/>
      <c r="X27" s="89"/>
      <c r="Y27" s="89">
        <f t="shared" si="9"/>
        <v>0</v>
      </c>
      <c r="AA27" s="88">
        <f>$P$21*T27</f>
        <v>0</v>
      </c>
      <c r="AB27" s="88">
        <f>$P$27*U27</f>
        <v>0</v>
      </c>
      <c r="AC27" s="88">
        <f t="shared" ref="AC27:AE28" si="12">$P$21*V27</f>
        <v>0</v>
      </c>
      <c r="AD27" s="88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97"/>
      <c r="B28" s="104"/>
      <c r="C28" s="104"/>
      <c r="D28" s="86"/>
      <c r="E28" s="102"/>
      <c r="F28" s="8"/>
      <c r="G28" s="105"/>
      <c r="H28" s="106"/>
      <c r="I28" s="100"/>
      <c r="J28" s="100"/>
      <c r="K28" s="100"/>
      <c r="L28" s="100"/>
      <c r="M28" s="106"/>
      <c r="N28" s="100"/>
      <c r="O28" s="100"/>
      <c r="P28" s="101"/>
      <c r="R28" s="90"/>
      <c r="T28" s="91"/>
      <c r="U28" s="91"/>
      <c r="V28" s="91"/>
      <c r="W28" s="91"/>
      <c r="X28" s="91"/>
      <c r="Y28" s="89">
        <f t="shared" si="9"/>
        <v>0</v>
      </c>
      <c r="AA28" s="88">
        <f>$P$21*T28</f>
        <v>0</v>
      </c>
      <c r="AB28" s="88">
        <f>$P$21*U28</f>
        <v>0</v>
      </c>
      <c r="AC28" s="88">
        <f t="shared" si="12"/>
        <v>0</v>
      </c>
      <c r="AD28" s="88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92"/>
      <c r="C29" s="93"/>
      <c r="D29" s="93"/>
      <c r="E29" s="93"/>
      <c r="F29" s="93"/>
      <c r="G29" s="93"/>
      <c r="H29" s="84"/>
      <c r="I29" s="84"/>
      <c r="J29" s="84"/>
      <c r="K29" s="84"/>
      <c r="L29" s="84"/>
      <c r="M29" s="84"/>
      <c r="N29" s="84"/>
      <c r="O29" s="84"/>
      <c r="P29" s="117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5" t="s">
        <v>86</v>
      </c>
      <c r="P32" s="3">
        <f>7224.33*1</f>
        <v>7224.33</v>
      </c>
    </row>
    <row r="33" spans="2:16" x14ac:dyDescent="0.35">
      <c r="B33" s="76"/>
      <c r="C33" s="76"/>
      <c r="D33" s="77"/>
      <c r="E33" s="77"/>
      <c r="F33" s="77"/>
      <c r="G33" s="77"/>
      <c r="H33" s="76"/>
      <c r="I33" s="76"/>
      <c r="J33" s="76"/>
      <c r="N33" s="55" t="s">
        <v>87</v>
      </c>
      <c r="P33" s="3">
        <f>7782.57*1</f>
        <v>7782.57</v>
      </c>
    </row>
    <row r="34" spans="2:16" x14ac:dyDescent="0.3">
      <c r="B34" s="78"/>
      <c r="C34" s="76"/>
      <c r="D34" s="77"/>
      <c r="E34" s="77"/>
      <c r="F34" s="77"/>
      <c r="G34" s="77"/>
      <c r="H34" s="76"/>
      <c r="I34" s="76"/>
      <c r="J34" s="76"/>
      <c r="N34" s="55" t="s">
        <v>78</v>
      </c>
      <c r="P34" s="79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G25:G26"/>
    <mergeCell ref="O19:O20"/>
    <mergeCell ref="H19:I19"/>
    <mergeCell ref="J19:K19"/>
    <mergeCell ref="L19:M19"/>
    <mergeCell ref="H18:O18"/>
    <mergeCell ref="N19:N20"/>
    <mergeCell ref="U19:U20"/>
    <mergeCell ref="V19:V20"/>
    <mergeCell ref="W19:W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F18:F20"/>
    <mergeCell ref="G18:G20"/>
    <mergeCell ref="A18:A20"/>
    <mergeCell ref="B18:B20"/>
    <mergeCell ref="C18:C20"/>
    <mergeCell ref="D18:D20"/>
    <mergeCell ref="E18:E20"/>
  </mergeCells>
  <phoneticPr fontId="8" type="noConversion"/>
  <conditionalFormatting sqref="B21">
    <cfRule type="duplicateValues" dxfId="88" priority="1"/>
    <cfRule type="duplicateValues" dxfId="87" priority="2"/>
    <cfRule type="duplicateValues" dxfId="86" priority="3"/>
    <cfRule type="duplicateValues" dxfId="85" priority="4"/>
    <cfRule type="expression" dxfId="84" priority="5" stopIfTrue="1">
      <formula>AND(COUNTIF($D$28:$D$37, B21)+COUNTIF($D$16:$D$16, B21)&gt;1,NOT(ISBLANK(B21)))</formula>
    </cfRule>
    <cfRule type="expression" dxfId="83" priority="6" stopIfTrue="1">
      <formula>AND(COUNTIF($D$28:$D$65380, B21)+COUNTIF($D$1:$D$16, B21)&gt;1,NOT(ISBLANK(B21)))</formula>
    </cfRule>
    <cfRule type="expression" dxfId="82" priority="7" stopIfTrue="1">
      <formula>AND(COUNTIF($D$17:$D$65380, B21)+COUNTIF($D$1:$D$16, B21)&gt;1,NOT(ISBLANK(B21)))</formula>
    </cfRule>
    <cfRule type="expression" dxfId="81" priority="8" stopIfTrue="1">
      <formula>AND(COUNTIF($D$1:$D$123, B21)+COUNTIF($D$142:$D$65380, B21)&gt;1,NOT(ISBLANK(B21)))</formula>
    </cfRule>
    <cfRule type="expression" dxfId="80" priority="9" stopIfTrue="1">
      <formula>AND(COUNTIF($D$1:$D$191, B21)+COUNTIF($D$214:$D$65380, B21)&gt;1,NOT(ISBLANK(B21)))</formula>
    </cfRule>
    <cfRule type="expression" dxfId="79" priority="10" stopIfTrue="1">
      <formula>AND(COUNTIF($D$1:$D$191, B21)+COUNTIF($D$214:$D$65380, B21)&gt;1,NOT(ISBLANK(B21)))</formula>
    </cfRule>
    <cfRule type="expression" dxfId="78" priority="11" stopIfTrue="1">
      <formula>AND(COUNTIF($D$1:$D$191, B21)+COUNTIF($D$214:$D$65380, B21)&gt;1,NOT(ISBLANK(B21)))</formula>
    </cfRule>
    <cfRule type="expression" dxfId="77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76" priority="18"/>
  </conditionalFormatting>
  <conditionalFormatting sqref="B22">
    <cfRule type="duplicateValues" dxfId="75" priority="14"/>
    <cfRule type="duplicateValues" dxfId="74" priority="15"/>
    <cfRule type="duplicateValues" dxfId="73" priority="16"/>
  </conditionalFormatting>
  <conditionalFormatting sqref="B23">
    <cfRule type="duplicateValues" dxfId="72" priority="19"/>
    <cfRule type="duplicateValues" dxfId="71" priority="20"/>
    <cfRule type="expression" dxfId="70" priority="1251" stopIfTrue="1">
      <formula>AND(COUNTIF($C$2:$C$65291, B23)+COUNTIF(#REF!, B23)&gt;1,NOT(ISBLANK(B23)))</formula>
    </cfRule>
    <cfRule type="expression" dxfId="69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68" priority="1248" stopIfTrue="1">
      <formula>AND(COUNTIF($C$1:$C$65282, B21)+COUNTIF(#REF!, B21)&gt;1,NOT(ISBLANK(B21)))</formula>
    </cfRule>
  </conditionalFormatting>
  <conditionalFormatting sqref="B26:B27 B23 B21">
    <cfRule type="expression" dxfId="67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66" priority="1239"/>
    <cfRule type="expression" dxfId="65" priority="1240" stopIfTrue="1">
      <formula>AND(COUNTIF($D$28:$D$37, B26)+COUNTIF($D$16:$D$16, B26)&gt;1,NOT(ISBLANK(B26)))</formula>
    </cfRule>
    <cfRule type="expression" dxfId="64" priority="1241" stopIfTrue="1">
      <formula>AND(COUNTIF($D$28:$D$65380, B26)+COUNTIF($D$1:$D$16, B26)&gt;1,NOT(ISBLANK(B26)))</formula>
    </cfRule>
    <cfRule type="expression" dxfId="63" priority="1242" stopIfTrue="1">
      <formula>AND(COUNTIF($D$17:$D$65380, B26)+COUNTIF($D$1:$D$16, B26)&gt;1,NOT(ISBLANK(B26)))</formula>
    </cfRule>
    <cfRule type="expression" dxfId="62" priority="1243" stopIfTrue="1">
      <formula>AND(COUNTIF($D$1:$D$123, B26)+COUNTIF($D$142:$D$65380, B26)&gt;1,NOT(ISBLANK(B26)))</formula>
    </cfRule>
    <cfRule type="expression" dxfId="61" priority="1245" stopIfTrue="1">
      <formula>AND(COUNTIF($D$1:$D$191, B26)+COUNTIF($D$214:$D$65380, B26)&gt;1,NOT(ISBLANK(B26)))</formula>
    </cfRule>
    <cfRule type="expression" dxfId="60" priority="1246" stopIfTrue="1">
      <formula>AND(COUNTIF($D$1:$D$191, B26)+COUNTIF($D$214:$D$65380, B26)&gt;1,NOT(ISBLANK(B26)))</formula>
    </cfRule>
    <cfRule type="expression" dxfId="59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  <cfRule type="expression" dxfId="58" priority="1244" stopIfTrue="1">
      <formula>AND(COUNTIF($D$1:$D$191, B26)+COUNTIF($D$214:$D$65380, B26)&gt;1,NOT(ISBLANK(B26)))</formula>
    </cfRule>
  </conditionalFormatting>
  <conditionalFormatting sqref="B27">
    <cfRule type="duplicateValues" dxfId="57" priority="22"/>
    <cfRule type="duplicateValues" dxfId="56" priority="23"/>
    <cfRule type="duplicateValues" dxfId="55" priority="24"/>
  </conditionalFormatting>
  <conditionalFormatting sqref="B28">
    <cfRule type="duplicateValues" dxfId="54" priority="1190"/>
    <cfRule type="duplicateValues" dxfId="53" priority="1191"/>
    <cfRule type="duplicateValues" dxfId="52" priority="1192"/>
  </conditionalFormatting>
  <conditionalFormatting sqref="B29:B1048576 B1:B20">
    <cfRule type="duplicateValues" dxfId="51" priority="347"/>
  </conditionalFormatting>
  <conditionalFormatting sqref="L4">
    <cfRule type="expression" dxfId="50" priority="1221" stopIfTrue="1">
      <formula>AND(COUNTIF($C$1:$C$65460, L4)+COUNTIF(#REF!, L4)&gt;1,NOT(ISBLANK(L4)))</formula>
    </cfRule>
    <cfRule type="expression" dxfId="49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</conditionalFormatting>
  <conditionalFormatting sqref="M4">
    <cfRule type="expression" dxfId="48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47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46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45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44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43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42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41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40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9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8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7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36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35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6" t="s">
        <v>53</v>
      </c>
      <c r="C3" s="56" t="s">
        <v>54</v>
      </c>
      <c r="D3" s="56" t="s">
        <v>6</v>
      </c>
      <c r="E3" s="56" t="s">
        <v>55</v>
      </c>
      <c r="F3" s="56" t="s">
        <v>56</v>
      </c>
      <c r="G3" s="57" t="s">
        <v>57</v>
      </c>
      <c r="H3" s="58" t="s">
        <v>58</v>
      </c>
      <c r="I3" s="58" t="s">
        <v>59</v>
      </c>
      <c r="J3" s="59" t="s">
        <v>60</v>
      </c>
      <c r="K3" s="58" t="s">
        <v>61</v>
      </c>
      <c r="L3" s="58" t="s">
        <v>62</v>
      </c>
      <c r="M3" s="58" t="s">
        <v>63</v>
      </c>
      <c r="N3" s="58" t="s">
        <v>64</v>
      </c>
      <c r="O3" s="58" t="s">
        <v>65</v>
      </c>
      <c r="P3" s="58" t="s">
        <v>75</v>
      </c>
      <c r="Q3" s="58" t="s">
        <v>66</v>
      </c>
      <c r="R3" s="58" t="s">
        <v>74</v>
      </c>
    </row>
    <row r="4" spans="2:18" ht="60" customHeight="1" x14ac:dyDescent="0.35">
      <c r="B4" s="60" t="s">
        <v>69</v>
      </c>
      <c r="C4" s="61" t="s">
        <v>67</v>
      </c>
      <c r="D4" s="62" t="s">
        <v>68</v>
      </c>
      <c r="E4" s="63" t="s">
        <v>70</v>
      </c>
      <c r="F4" s="64" t="s">
        <v>71</v>
      </c>
      <c r="G4" s="62">
        <v>45393</v>
      </c>
      <c r="H4" s="65">
        <v>26.861743999999998</v>
      </c>
      <c r="I4" s="66">
        <v>0.46323200000000003</v>
      </c>
      <c r="J4" s="67">
        <v>26.861743999999998</v>
      </c>
      <c r="K4" s="68">
        <v>0</v>
      </c>
      <c r="L4" s="69"/>
      <c r="M4" s="69"/>
      <c r="N4" s="69"/>
      <c r="O4" s="69">
        <v>0</v>
      </c>
      <c r="P4" s="72">
        <v>26.861743999999998</v>
      </c>
      <c r="Q4" s="70">
        <v>0</v>
      </c>
      <c r="R4" s="196" t="s">
        <v>76</v>
      </c>
    </row>
    <row r="5" spans="2:18" ht="15.5" x14ac:dyDescent="0.35">
      <c r="B5" s="60" t="s">
        <v>69</v>
      </c>
      <c r="C5" s="61" t="s">
        <v>67</v>
      </c>
      <c r="D5" s="62" t="s">
        <v>68</v>
      </c>
      <c r="E5" s="63" t="s">
        <v>72</v>
      </c>
      <c r="F5" s="64" t="s">
        <v>73</v>
      </c>
      <c r="G5" s="62">
        <v>45397</v>
      </c>
      <c r="H5" s="71">
        <v>126.634</v>
      </c>
      <c r="I5" s="66">
        <v>2.1840000000000002</v>
      </c>
      <c r="J5" s="67">
        <v>126.634</v>
      </c>
      <c r="K5" s="68"/>
      <c r="L5" s="69"/>
      <c r="M5" s="69"/>
      <c r="N5" s="69"/>
      <c r="O5" s="69"/>
      <c r="P5" s="72">
        <v>126.634</v>
      </c>
      <c r="Q5" s="70">
        <v>0</v>
      </c>
      <c r="R5" s="197"/>
    </row>
    <row r="6" spans="2:18" s="75" customFormat="1" x14ac:dyDescent="0.35">
      <c r="B6" s="198" t="s">
        <v>29</v>
      </c>
      <c r="C6" s="199"/>
      <c r="D6" s="200"/>
      <c r="E6" s="73">
        <v>160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4">
        <f>SUM(P4:P5)</f>
        <v>153.495744</v>
      </c>
      <c r="Q6" s="73"/>
      <c r="R6" s="73"/>
    </row>
  </sheetData>
  <mergeCells count="2">
    <mergeCell ref="R4:R5"/>
    <mergeCell ref="B6:D6"/>
  </mergeCells>
  <conditionalFormatting sqref="E4:E5">
    <cfRule type="containsText" dxfId="34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58"/>
  <sheetViews>
    <sheetView tabSelected="1" topLeftCell="D1" zoomScale="88" zoomScaleNormal="80" workbookViewId="0">
      <selection activeCell="E1" sqref="E1"/>
    </sheetView>
  </sheetViews>
  <sheetFormatPr defaultColWidth="9.1796875" defaultRowHeight="14.5" x14ac:dyDescent="0.35"/>
  <cols>
    <col min="1" max="1" width="4.54296875" style="4" customWidth="1"/>
    <col min="2" max="2" width="11.81640625" style="1" customWidth="1"/>
    <col min="3" max="3" width="11.26953125" style="1" customWidth="1"/>
    <col min="4" max="4" width="12.54296875" style="4" customWidth="1"/>
    <col min="5" max="5" width="23.1796875" style="4" customWidth="1"/>
    <col min="6" max="6" width="12.7265625" style="4" customWidth="1"/>
    <col min="7" max="7" width="18.453125" style="4" customWidth="1"/>
    <col min="8" max="8" width="25.26953125" style="4" customWidth="1"/>
    <col min="9" max="9" width="12.7265625" style="4" customWidth="1"/>
    <col min="10" max="10" width="11.81640625" style="4" customWidth="1"/>
    <col min="11" max="11" width="14.7265625" style="4" customWidth="1"/>
    <col min="12" max="12" width="16.1796875" style="1" bestFit="1" customWidth="1"/>
    <col min="13" max="13" width="10.7265625" style="1" customWidth="1"/>
    <col min="14" max="14" width="13.1796875" style="1" customWidth="1"/>
    <col min="15" max="15" width="16.7265625" style="1" bestFit="1" customWidth="1"/>
    <col min="16" max="16" width="18.453125" style="1" bestFit="1" customWidth="1"/>
    <col min="17" max="18" width="15.54296875" style="1" customWidth="1"/>
    <col min="19" max="19" width="3.1796875" style="1" customWidth="1"/>
    <col min="20" max="20" width="28.1796875" style="1" customWidth="1"/>
    <col min="21" max="21" width="3.1796875" style="1" customWidth="1"/>
    <col min="22" max="27" width="8.7265625" style="1" customWidth="1"/>
    <col min="28" max="28" width="3.1796875" style="1" customWidth="1"/>
    <col min="29" max="29" width="14.26953125" style="1" customWidth="1"/>
    <col min="30" max="30" width="13.26953125" style="1" customWidth="1"/>
    <col min="31" max="32" width="10.7265625" style="1" customWidth="1"/>
    <col min="33" max="33" width="11.26953125" style="1" customWidth="1"/>
    <col min="34" max="34" width="8.1796875" style="1" customWidth="1"/>
    <col min="35" max="35" width="38.1796875" style="1" customWidth="1"/>
    <col min="36" max="16384" width="9.1796875" style="1"/>
  </cols>
  <sheetData>
    <row r="1" spans="1:37" ht="43.5" x14ac:dyDescent="0.35">
      <c r="A1" s="138" t="s">
        <v>4</v>
      </c>
      <c r="B1" s="138" t="s">
        <v>125</v>
      </c>
      <c r="C1" s="139" t="s">
        <v>6</v>
      </c>
      <c r="D1" s="139" t="s">
        <v>120</v>
      </c>
      <c r="E1" s="138" t="s">
        <v>121</v>
      </c>
      <c r="F1" s="138" t="s">
        <v>116</v>
      </c>
      <c r="G1" s="139" t="s">
        <v>117</v>
      </c>
      <c r="H1" s="138" t="s">
        <v>118</v>
      </c>
      <c r="I1" s="139" t="s">
        <v>119</v>
      </c>
      <c r="J1" s="153" t="s">
        <v>126</v>
      </c>
      <c r="K1" s="154" t="s">
        <v>123</v>
      </c>
      <c r="L1" s="154" t="s">
        <v>124</v>
      </c>
      <c r="M1" s="153" t="s">
        <v>38</v>
      </c>
      <c r="N1" s="153" t="s">
        <v>39</v>
      </c>
      <c r="O1" s="140" t="s">
        <v>122</v>
      </c>
      <c r="P1" s="141" t="s">
        <v>127</v>
      </c>
    </row>
    <row r="2" spans="1:37" ht="15.5" x14ac:dyDescent="0.35">
      <c r="A2" s="8">
        <v>1</v>
      </c>
      <c r="B2" s="135" t="s">
        <v>128</v>
      </c>
      <c r="C2" s="99" t="s">
        <v>89</v>
      </c>
      <c r="D2" s="155">
        <v>1</v>
      </c>
      <c r="E2" s="173" t="s">
        <v>191</v>
      </c>
      <c r="F2" s="86">
        <v>36</v>
      </c>
      <c r="G2" s="121" t="s">
        <v>208</v>
      </c>
      <c r="H2" s="156" t="s">
        <v>210</v>
      </c>
      <c r="I2" s="121"/>
      <c r="J2" s="85">
        <f>K2-1</f>
        <v>45925</v>
      </c>
      <c r="K2" s="161">
        <v>45926</v>
      </c>
      <c r="L2" s="161">
        <v>45937</v>
      </c>
      <c r="M2" s="85">
        <f>L2+1</f>
        <v>45938</v>
      </c>
      <c r="N2" s="85">
        <f>M2+1</f>
        <v>45939</v>
      </c>
      <c r="O2" s="174">
        <f>D2*9316.84</f>
        <v>9316.84</v>
      </c>
      <c r="P2" s="101"/>
    </row>
    <row r="3" spans="1:37" ht="15.5" x14ac:dyDescent="0.35">
      <c r="A3" s="8">
        <v>2</v>
      </c>
      <c r="B3" s="124" t="s">
        <v>129</v>
      </c>
      <c r="C3" s="99" t="s">
        <v>180</v>
      </c>
      <c r="D3" s="155">
        <v>2</v>
      </c>
      <c r="E3" s="173" t="s">
        <v>191</v>
      </c>
      <c r="F3" s="86">
        <v>36</v>
      </c>
      <c r="G3" s="121" t="s">
        <v>208</v>
      </c>
      <c r="H3" s="156" t="s">
        <v>210</v>
      </c>
      <c r="I3" s="121"/>
      <c r="J3" s="85">
        <f t="shared" ref="J3:J58" si="0">K3-1</f>
        <v>45936</v>
      </c>
      <c r="K3" s="162">
        <f>L2</f>
        <v>45937</v>
      </c>
      <c r="L3" s="162">
        <f>K3+11</f>
        <v>45948</v>
      </c>
      <c r="M3" s="85">
        <f t="shared" ref="M3:N58" si="1">L3+1</f>
        <v>45949</v>
      </c>
      <c r="N3" s="85">
        <f t="shared" si="1"/>
        <v>45950</v>
      </c>
      <c r="O3" s="174">
        <f t="shared" ref="O3:O58" si="2">D3*9316.84</f>
        <v>18633.68</v>
      </c>
      <c r="P3" s="101"/>
      <c r="Q3" s="142"/>
      <c r="R3" s="142"/>
      <c r="T3" s="143"/>
      <c r="V3" s="142"/>
      <c r="W3" s="142"/>
      <c r="X3" s="142"/>
      <c r="Y3" s="142"/>
      <c r="Z3" s="142"/>
      <c r="AA3" s="142"/>
      <c r="AC3" s="142"/>
      <c r="AD3" s="142"/>
      <c r="AE3" s="142"/>
      <c r="AF3" s="142"/>
      <c r="AG3" s="142"/>
      <c r="AH3" s="142"/>
      <c r="AI3" s="144"/>
    </row>
    <row r="4" spans="1:37" ht="15.5" x14ac:dyDescent="0.35">
      <c r="A4" s="8">
        <v>3</v>
      </c>
      <c r="B4" s="125" t="s">
        <v>130</v>
      </c>
      <c r="C4" s="99" t="s">
        <v>50</v>
      </c>
      <c r="D4" s="155">
        <v>3</v>
      </c>
      <c r="E4" s="173" t="s">
        <v>191</v>
      </c>
      <c r="F4" s="86">
        <v>36</v>
      </c>
      <c r="G4" s="121" t="s">
        <v>208</v>
      </c>
      <c r="H4" s="156" t="s">
        <v>210</v>
      </c>
      <c r="I4" s="121"/>
      <c r="J4" s="85">
        <f t="shared" si="0"/>
        <v>45947</v>
      </c>
      <c r="K4" s="162">
        <f>L3</f>
        <v>45948</v>
      </c>
      <c r="L4" s="162">
        <f>K4+6</f>
        <v>45954</v>
      </c>
      <c r="M4" s="85">
        <f t="shared" si="1"/>
        <v>45955</v>
      </c>
      <c r="N4" s="85">
        <f t="shared" si="1"/>
        <v>45956</v>
      </c>
      <c r="O4" s="174">
        <f t="shared" si="2"/>
        <v>27950.52</v>
      </c>
      <c r="P4" s="101"/>
      <c r="Q4" s="145"/>
      <c r="R4" s="144"/>
      <c r="T4" s="143"/>
      <c r="V4" s="142"/>
      <c r="W4" s="142"/>
      <c r="X4" s="142"/>
      <c r="Y4" s="142"/>
      <c r="Z4" s="142"/>
      <c r="AA4" s="144"/>
      <c r="AC4" s="142"/>
      <c r="AD4" s="142"/>
      <c r="AE4" s="142"/>
      <c r="AF4" s="142"/>
      <c r="AG4" s="142"/>
      <c r="AH4" s="144"/>
      <c r="AI4" s="144"/>
    </row>
    <row r="5" spans="1:37" ht="15.5" x14ac:dyDescent="0.35">
      <c r="A5" s="8">
        <v>4</v>
      </c>
      <c r="B5" s="123" t="s">
        <v>131</v>
      </c>
      <c r="C5" s="99" t="s">
        <v>50</v>
      </c>
      <c r="D5" s="155">
        <v>4</v>
      </c>
      <c r="E5" s="173" t="s">
        <v>191</v>
      </c>
      <c r="F5" s="86">
        <v>36</v>
      </c>
      <c r="G5" s="121" t="s">
        <v>208</v>
      </c>
      <c r="H5" s="156" t="s">
        <v>210</v>
      </c>
      <c r="I5" s="121"/>
      <c r="J5" s="85">
        <f t="shared" si="0"/>
        <v>45953</v>
      </c>
      <c r="K5" s="162">
        <f>L4</f>
        <v>45954</v>
      </c>
      <c r="L5" s="162">
        <f>K5+7</f>
        <v>45961</v>
      </c>
      <c r="M5" s="85">
        <f t="shared" si="1"/>
        <v>45962</v>
      </c>
      <c r="N5" s="85">
        <f t="shared" si="1"/>
        <v>45963</v>
      </c>
      <c r="O5" s="174">
        <f t="shared" si="2"/>
        <v>37267.360000000001</v>
      </c>
      <c r="P5" s="101"/>
      <c r="Q5" s="146"/>
      <c r="R5" s="146"/>
      <c r="T5" s="147"/>
      <c r="V5" s="142"/>
      <c r="W5" s="142"/>
      <c r="X5" s="142"/>
      <c r="Y5" s="142"/>
      <c r="Z5" s="142"/>
      <c r="AA5" s="146"/>
      <c r="AC5" s="142"/>
      <c r="AD5" s="142"/>
      <c r="AE5" s="142"/>
      <c r="AF5" s="142"/>
      <c r="AG5" s="142"/>
      <c r="AH5" s="146"/>
      <c r="AI5" s="146"/>
    </row>
    <row r="6" spans="1:37" ht="15.5" x14ac:dyDescent="0.35">
      <c r="A6" s="8">
        <v>5</v>
      </c>
      <c r="B6" s="99" t="s">
        <v>132</v>
      </c>
      <c r="C6" s="99" t="s">
        <v>181</v>
      </c>
      <c r="D6" s="155">
        <v>5</v>
      </c>
      <c r="E6" s="173" t="s">
        <v>193</v>
      </c>
      <c r="F6" s="86">
        <v>28</v>
      </c>
      <c r="G6" s="121" t="s">
        <v>208</v>
      </c>
      <c r="H6" s="157" t="s">
        <v>225</v>
      </c>
      <c r="I6" s="121"/>
      <c r="J6" s="85">
        <f t="shared" si="0"/>
        <v>45924</v>
      </c>
      <c r="K6" s="163">
        <v>45925</v>
      </c>
      <c r="L6" s="163">
        <f>K6+13</f>
        <v>45938</v>
      </c>
      <c r="M6" s="85">
        <f t="shared" si="1"/>
        <v>45939</v>
      </c>
      <c r="N6" s="85">
        <f t="shared" si="1"/>
        <v>45940</v>
      </c>
      <c r="O6" s="174">
        <f t="shared" si="2"/>
        <v>46584.2</v>
      </c>
      <c r="P6" s="101"/>
      <c r="Q6" s="137"/>
      <c r="R6" s="137"/>
      <c r="T6" s="148"/>
      <c r="V6" s="149"/>
      <c r="W6" s="149"/>
      <c r="X6" s="149"/>
      <c r="Y6" s="149"/>
      <c r="Z6" s="149"/>
      <c r="AA6" s="149"/>
      <c r="AC6" s="150"/>
      <c r="AD6" s="150"/>
      <c r="AE6" s="150"/>
      <c r="AF6" s="150"/>
      <c r="AG6" s="150"/>
      <c r="AH6" s="151"/>
      <c r="AI6" s="152"/>
    </row>
    <row r="7" spans="1:37" ht="15.5" x14ac:dyDescent="0.35">
      <c r="A7" s="8">
        <v>6</v>
      </c>
      <c r="B7" s="123" t="s">
        <v>133</v>
      </c>
      <c r="C7" s="99" t="s">
        <v>94</v>
      </c>
      <c r="D7" s="155">
        <v>6</v>
      </c>
      <c r="E7" s="173" t="s">
        <v>193</v>
      </c>
      <c r="F7" s="86">
        <v>28</v>
      </c>
      <c r="G7" s="121" t="s">
        <v>208</v>
      </c>
      <c r="H7" s="157" t="s">
        <v>225</v>
      </c>
      <c r="I7" s="121"/>
      <c r="J7" s="85">
        <f t="shared" si="0"/>
        <v>45937</v>
      </c>
      <c r="K7" s="164">
        <f>L6</f>
        <v>45938</v>
      </c>
      <c r="L7" s="164">
        <f>K7+10</f>
        <v>45948</v>
      </c>
      <c r="M7" s="85">
        <f t="shared" si="1"/>
        <v>45949</v>
      </c>
      <c r="N7" s="85">
        <f t="shared" si="1"/>
        <v>45950</v>
      </c>
      <c r="O7" s="174">
        <f t="shared" si="2"/>
        <v>55901.04</v>
      </c>
      <c r="P7" s="101"/>
      <c r="Q7" s="137"/>
      <c r="R7" s="137"/>
      <c r="T7" s="148"/>
      <c r="V7" s="149"/>
      <c r="W7" s="149"/>
      <c r="X7" s="149"/>
      <c r="Y7" s="149"/>
      <c r="Z7" s="149"/>
      <c r="AA7" s="149"/>
      <c r="AC7" s="150"/>
      <c r="AD7" s="150"/>
      <c r="AE7" s="150"/>
      <c r="AF7" s="150"/>
      <c r="AG7" s="150"/>
      <c r="AH7" s="151"/>
      <c r="AI7" s="152"/>
    </row>
    <row r="8" spans="1:37" ht="15.5" x14ac:dyDescent="0.35">
      <c r="A8" s="8">
        <v>7</v>
      </c>
      <c r="B8" s="99" t="s">
        <v>134</v>
      </c>
      <c r="C8" s="99" t="s">
        <v>182</v>
      </c>
      <c r="D8" s="155">
        <v>7</v>
      </c>
      <c r="E8" s="173" t="s">
        <v>193</v>
      </c>
      <c r="F8" s="86">
        <v>28</v>
      </c>
      <c r="G8" s="121" t="s">
        <v>208</v>
      </c>
      <c r="H8" s="157" t="s">
        <v>225</v>
      </c>
      <c r="I8" s="121"/>
      <c r="J8" s="85">
        <f t="shared" si="0"/>
        <v>45948</v>
      </c>
      <c r="K8" s="164">
        <f>L7+1</f>
        <v>45949</v>
      </c>
      <c r="L8" s="164">
        <f>K8+7</f>
        <v>45956</v>
      </c>
      <c r="M8" s="85">
        <f t="shared" si="1"/>
        <v>45957</v>
      </c>
      <c r="N8" s="85">
        <f t="shared" si="1"/>
        <v>45958</v>
      </c>
      <c r="O8" s="174">
        <f t="shared" si="2"/>
        <v>65217.880000000005</v>
      </c>
      <c r="P8" s="101"/>
      <c r="Q8" s="137"/>
      <c r="R8" s="137"/>
      <c r="T8" s="148"/>
      <c r="V8" s="149"/>
      <c r="W8" s="149"/>
      <c r="X8" s="149"/>
      <c r="Y8" s="149"/>
      <c r="Z8" s="149"/>
      <c r="AA8" s="149"/>
      <c r="AC8" s="150"/>
      <c r="AD8" s="150"/>
      <c r="AE8" s="150"/>
      <c r="AF8" s="150"/>
      <c r="AG8" s="150"/>
      <c r="AH8" s="151"/>
      <c r="AI8" s="152"/>
    </row>
    <row r="9" spans="1:37" ht="15.5" x14ac:dyDescent="0.35">
      <c r="A9" s="8">
        <v>8</v>
      </c>
      <c r="B9" s="129" t="s">
        <v>135</v>
      </c>
      <c r="C9" s="99" t="s">
        <v>182</v>
      </c>
      <c r="D9" s="155">
        <v>8</v>
      </c>
      <c r="E9" s="173" t="s">
        <v>193</v>
      </c>
      <c r="F9" s="86">
        <v>28</v>
      </c>
      <c r="G9" s="121" t="s">
        <v>208</v>
      </c>
      <c r="H9" s="157" t="s">
        <v>225</v>
      </c>
      <c r="I9" s="121"/>
      <c r="J9" s="85">
        <f t="shared" si="0"/>
        <v>45955</v>
      </c>
      <c r="K9" s="164">
        <f>L8</f>
        <v>45956</v>
      </c>
      <c r="L9" s="164">
        <f>K9+7</f>
        <v>45963</v>
      </c>
      <c r="M9" s="85">
        <f t="shared" si="1"/>
        <v>45964</v>
      </c>
      <c r="N9" s="85">
        <f t="shared" si="1"/>
        <v>45965</v>
      </c>
      <c r="O9" s="174">
        <f t="shared" si="2"/>
        <v>74534.720000000001</v>
      </c>
      <c r="P9" s="101"/>
      <c r="Q9" s="137"/>
      <c r="R9" s="137"/>
      <c r="T9" s="148"/>
      <c r="V9" s="149"/>
      <c r="W9" s="149"/>
      <c r="X9" s="149"/>
      <c r="Y9" s="149"/>
      <c r="Z9" s="149"/>
      <c r="AA9" s="149"/>
      <c r="AC9" s="150"/>
      <c r="AD9" s="150"/>
      <c r="AE9" s="150"/>
      <c r="AF9" s="150"/>
      <c r="AG9" s="150"/>
      <c r="AH9" s="151"/>
      <c r="AI9" s="152"/>
    </row>
    <row r="10" spans="1:37" ht="15.5" x14ac:dyDescent="0.35">
      <c r="A10" s="8">
        <v>9</v>
      </c>
      <c r="B10" s="109" t="s">
        <v>136</v>
      </c>
      <c r="C10" s="99" t="s">
        <v>81</v>
      </c>
      <c r="D10" s="155">
        <v>9</v>
      </c>
      <c r="E10" s="173" t="s">
        <v>194</v>
      </c>
      <c r="F10" s="86">
        <v>26</v>
      </c>
      <c r="G10" s="121" t="s">
        <v>208</v>
      </c>
      <c r="H10" s="157" t="s">
        <v>212</v>
      </c>
      <c r="I10" s="121"/>
      <c r="J10" s="85">
        <f t="shared" si="0"/>
        <v>45924</v>
      </c>
      <c r="K10" s="163">
        <v>45925</v>
      </c>
      <c r="L10" s="163">
        <v>45939</v>
      </c>
      <c r="M10" s="85">
        <f t="shared" si="1"/>
        <v>45940</v>
      </c>
      <c r="N10" s="85">
        <f t="shared" si="1"/>
        <v>45941</v>
      </c>
      <c r="O10" s="174">
        <f t="shared" si="2"/>
        <v>83851.56</v>
      </c>
      <c r="P10" s="101"/>
      <c r="Q10" s="137"/>
      <c r="R10" s="137"/>
      <c r="T10" s="148"/>
      <c r="V10" s="149"/>
      <c r="W10" s="149"/>
      <c r="X10" s="149"/>
      <c r="Y10" s="149"/>
      <c r="Z10" s="149"/>
      <c r="AA10" s="149"/>
      <c r="AC10" s="150"/>
      <c r="AD10" s="150"/>
      <c r="AE10" s="150"/>
      <c r="AF10" s="150"/>
      <c r="AG10" s="150"/>
      <c r="AH10" s="151"/>
      <c r="AI10" s="152"/>
    </row>
    <row r="11" spans="1:37" ht="15.5" x14ac:dyDescent="0.35">
      <c r="A11" s="8">
        <v>10</v>
      </c>
      <c r="B11" s="123" t="s">
        <v>137</v>
      </c>
      <c r="C11" s="99" t="s">
        <v>50</v>
      </c>
      <c r="D11" s="155">
        <v>10</v>
      </c>
      <c r="E11" s="173" t="s">
        <v>194</v>
      </c>
      <c r="F11" s="86">
        <v>26</v>
      </c>
      <c r="G11" s="121" t="s">
        <v>208</v>
      </c>
      <c r="H11" s="157" t="s">
        <v>212</v>
      </c>
      <c r="I11" s="121"/>
      <c r="J11" s="85">
        <f t="shared" si="0"/>
        <v>45939</v>
      </c>
      <c r="K11" s="164">
        <f>L10+1</f>
        <v>45940</v>
      </c>
      <c r="L11" s="164">
        <f>K11+10</f>
        <v>45950</v>
      </c>
      <c r="M11" s="85">
        <f t="shared" si="1"/>
        <v>45951</v>
      </c>
      <c r="N11" s="85">
        <f t="shared" si="1"/>
        <v>45952</v>
      </c>
      <c r="O11" s="174">
        <f t="shared" si="2"/>
        <v>93168.4</v>
      </c>
      <c r="P11" s="101"/>
      <c r="Q11" s="137"/>
      <c r="R11" s="137"/>
      <c r="T11" s="148"/>
      <c r="V11" s="149"/>
      <c r="W11" s="149"/>
      <c r="X11" s="149"/>
      <c r="Y11" s="149"/>
      <c r="Z11" s="149"/>
      <c r="AA11" s="149"/>
      <c r="AC11" s="150"/>
      <c r="AD11" s="150"/>
      <c r="AE11" s="150"/>
      <c r="AF11" s="150"/>
      <c r="AG11" s="150"/>
      <c r="AH11" s="151"/>
      <c r="AI11" s="152"/>
    </row>
    <row r="12" spans="1:37" ht="15.5" x14ac:dyDescent="0.35">
      <c r="A12" s="8">
        <v>11</v>
      </c>
      <c r="B12" s="99" t="s">
        <v>138</v>
      </c>
      <c r="C12" s="99" t="s">
        <v>50</v>
      </c>
      <c r="D12" s="155">
        <v>11</v>
      </c>
      <c r="E12" s="173" t="s">
        <v>194</v>
      </c>
      <c r="F12" s="86">
        <v>26</v>
      </c>
      <c r="G12" s="121" t="s">
        <v>208</v>
      </c>
      <c r="H12" s="157" t="s">
        <v>212</v>
      </c>
      <c r="I12" s="121"/>
      <c r="J12" s="85">
        <f t="shared" si="0"/>
        <v>45949</v>
      </c>
      <c r="K12" s="165">
        <f>L11</f>
        <v>45950</v>
      </c>
      <c r="L12" s="165">
        <f>K12+9</f>
        <v>45959</v>
      </c>
      <c r="M12" s="85">
        <f t="shared" si="1"/>
        <v>45960</v>
      </c>
      <c r="N12" s="85">
        <f t="shared" si="1"/>
        <v>45961</v>
      </c>
      <c r="O12" s="174">
        <f t="shared" si="2"/>
        <v>102485.24</v>
      </c>
      <c r="P12" s="101"/>
      <c r="Q12" s="137"/>
      <c r="R12" s="137"/>
      <c r="T12" s="148"/>
      <c r="V12" s="149"/>
      <c r="W12" s="149"/>
      <c r="X12" s="149"/>
      <c r="Y12" s="149"/>
      <c r="Z12" s="149"/>
      <c r="AA12" s="149"/>
      <c r="AC12" s="150"/>
      <c r="AD12" s="150"/>
      <c r="AE12" s="150"/>
      <c r="AF12" s="150"/>
      <c r="AG12" s="150"/>
      <c r="AH12" s="151"/>
      <c r="AI12" s="152"/>
    </row>
    <row r="13" spans="1:37" ht="15.5" x14ac:dyDescent="0.35">
      <c r="A13" s="8">
        <v>12</v>
      </c>
      <c r="B13" s="129" t="s">
        <v>139</v>
      </c>
      <c r="C13" s="99" t="s">
        <v>92</v>
      </c>
      <c r="D13" s="155">
        <v>12</v>
      </c>
      <c r="E13" s="173" t="s">
        <v>192</v>
      </c>
      <c r="F13" s="86">
        <v>29</v>
      </c>
      <c r="G13" s="121" t="s">
        <v>208</v>
      </c>
      <c r="H13" s="157" t="s">
        <v>211</v>
      </c>
      <c r="I13" s="121"/>
      <c r="J13" s="85">
        <f t="shared" si="0"/>
        <v>45930</v>
      </c>
      <c r="K13" s="163">
        <v>45931</v>
      </c>
      <c r="L13" s="163">
        <v>45942</v>
      </c>
      <c r="M13" s="85">
        <f t="shared" si="1"/>
        <v>45943</v>
      </c>
      <c r="N13" s="85">
        <f t="shared" si="1"/>
        <v>45944</v>
      </c>
      <c r="O13" s="174">
        <f t="shared" si="2"/>
        <v>111802.08</v>
      </c>
      <c r="P13" s="101"/>
      <c r="Q13" s="137"/>
      <c r="R13" s="137"/>
      <c r="T13" s="148"/>
      <c r="V13" s="149"/>
      <c r="W13" s="149"/>
      <c r="X13" s="149"/>
      <c r="Y13" s="149"/>
      <c r="Z13" s="149"/>
      <c r="AA13" s="149"/>
      <c r="AC13" s="150"/>
      <c r="AD13" s="150"/>
      <c r="AE13" s="150"/>
      <c r="AF13" s="150"/>
      <c r="AG13" s="150"/>
      <c r="AH13" s="151"/>
      <c r="AI13" s="152"/>
    </row>
    <row r="14" spans="1:37" ht="15.5" x14ac:dyDescent="0.35">
      <c r="A14" s="8">
        <v>13</v>
      </c>
      <c r="B14" s="125" t="s">
        <v>140</v>
      </c>
      <c r="C14" s="99" t="s">
        <v>81</v>
      </c>
      <c r="D14" s="155">
        <v>13</v>
      </c>
      <c r="E14" s="173" t="s">
        <v>192</v>
      </c>
      <c r="F14" s="86">
        <v>29</v>
      </c>
      <c r="G14" s="121" t="s">
        <v>208</v>
      </c>
      <c r="H14" s="157" t="s">
        <v>211</v>
      </c>
      <c r="I14" s="121"/>
      <c r="J14" s="85">
        <f t="shared" si="0"/>
        <v>45941</v>
      </c>
      <c r="K14" s="162">
        <f>L13</f>
        <v>45942</v>
      </c>
      <c r="L14" s="162">
        <f>K14+7</f>
        <v>45949</v>
      </c>
      <c r="M14" s="85">
        <f t="shared" si="1"/>
        <v>45950</v>
      </c>
      <c r="N14" s="85">
        <f t="shared" si="1"/>
        <v>45951</v>
      </c>
      <c r="O14" s="174">
        <f t="shared" si="2"/>
        <v>121118.92</v>
      </c>
      <c r="P14" s="101"/>
      <c r="Q14" s="137"/>
      <c r="R14" s="137"/>
      <c r="T14" s="148"/>
      <c r="V14" s="149"/>
      <c r="W14" s="149"/>
      <c r="X14" s="149"/>
      <c r="Y14" s="149"/>
      <c r="Z14" s="149"/>
      <c r="AA14" s="149"/>
      <c r="AC14" s="150"/>
      <c r="AD14" s="150"/>
      <c r="AE14" s="150"/>
      <c r="AF14" s="150"/>
      <c r="AG14" s="150"/>
      <c r="AH14" s="151"/>
      <c r="AI14" s="152"/>
      <c r="AK14" s="101"/>
    </row>
    <row r="15" spans="1:37" ht="15.5" x14ac:dyDescent="0.35">
      <c r="A15" s="8">
        <v>14</v>
      </c>
      <c r="B15" s="136" t="s">
        <v>141</v>
      </c>
      <c r="C15" s="99" t="s">
        <v>183</v>
      </c>
      <c r="D15" s="155">
        <v>14</v>
      </c>
      <c r="E15" s="173" t="s">
        <v>192</v>
      </c>
      <c r="F15" s="86">
        <v>29</v>
      </c>
      <c r="G15" s="121" t="s">
        <v>208</v>
      </c>
      <c r="H15" s="157" t="s">
        <v>211</v>
      </c>
      <c r="I15" s="121"/>
      <c r="J15" s="85">
        <f t="shared" si="0"/>
        <v>45948</v>
      </c>
      <c r="K15" s="162">
        <f>L14</f>
        <v>45949</v>
      </c>
      <c r="L15" s="162">
        <f>K15+12</f>
        <v>45961</v>
      </c>
      <c r="M15" s="85">
        <f t="shared" si="1"/>
        <v>45962</v>
      </c>
      <c r="N15" s="85">
        <f t="shared" si="1"/>
        <v>45963</v>
      </c>
      <c r="O15" s="174">
        <f t="shared" si="2"/>
        <v>130435.76000000001</v>
      </c>
      <c r="P15" s="101"/>
      <c r="Q15" s="137"/>
      <c r="R15" s="137"/>
      <c r="T15" s="148"/>
      <c r="V15" s="149"/>
      <c r="W15" s="149"/>
      <c r="X15" s="149"/>
      <c r="Y15" s="149"/>
      <c r="Z15" s="149"/>
      <c r="AA15" s="149"/>
      <c r="AC15" s="150"/>
      <c r="AD15" s="150"/>
      <c r="AE15" s="150"/>
      <c r="AF15" s="150"/>
      <c r="AG15" s="150"/>
      <c r="AH15" s="151"/>
      <c r="AI15" s="152"/>
    </row>
    <row r="16" spans="1:37" ht="15.5" x14ac:dyDescent="0.35">
      <c r="A16" s="8">
        <v>15</v>
      </c>
      <c r="B16" s="123" t="s">
        <v>142</v>
      </c>
      <c r="C16" s="130" t="s">
        <v>184</v>
      </c>
      <c r="D16" s="155">
        <v>15</v>
      </c>
      <c r="E16" s="173" t="s">
        <v>195</v>
      </c>
      <c r="F16" s="86">
        <v>47</v>
      </c>
      <c r="G16" s="121" t="s">
        <v>208</v>
      </c>
      <c r="H16" s="158" t="s">
        <v>213</v>
      </c>
      <c r="I16" s="121"/>
      <c r="J16" s="85">
        <f t="shared" si="0"/>
        <v>45926</v>
      </c>
      <c r="K16" s="166">
        <v>45927</v>
      </c>
      <c r="L16" s="166">
        <v>45936</v>
      </c>
      <c r="M16" s="85">
        <f t="shared" si="1"/>
        <v>45937</v>
      </c>
      <c r="N16" s="85">
        <f t="shared" si="1"/>
        <v>45938</v>
      </c>
      <c r="O16" s="174">
        <f t="shared" si="2"/>
        <v>139752.6</v>
      </c>
      <c r="P16" s="101"/>
      <c r="Q16" s="137"/>
      <c r="R16" s="137"/>
      <c r="T16" s="148"/>
      <c r="V16" s="149"/>
      <c r="W16" s="149"/>
      <c r="X16" s="149"/>
      <c r="Y16" s="149"/>
      <c r="Z16" s="149"/>
      <c r="AA16" s="149"/>
      <c r="AC16" s="150"/>
      <c r="AD16" s="150"/>
      <c r="AE16" s="150"/>
      <c r="AF16" s="150"/>
      <c r="AG16" s="150"/>
      <c r="AH16" s="151"/>
      <c r="AI16" s="152"/>
    </row>
    <row r="17" spans="1:35" ht="15.5" x14ac:dyDescent="0.35">
      <c r="A17" s="8">
        <v>16</v>
      </c>
      <c r="B17" s="136" t="s">
        <v>90</v>
      </c>
      <c r="C17" s="99" t="s">
        <v>185</v>
      </c>
      <c r="D17" s="155">
        <v>16</v>
      </c>
      <c r="E17" s="173" t="s">
        <v>195</v>
      </c>
      <c r="F17" s="86">
        <v>47</v>
      </c>
      <c r="G17" s="121" t="s">
        <v>208</v>
      </c>
      <c r="H17" s="158" t="s">
        <v>213</v>
      </c>
      <c r="I17" s="121"/>
      <c r="J17" s="85">
        <f t="shared" si="0"/>
        <v>45935</v>
      </c>
      <c r="K17" s="163">
        <f>L16</f>
        <v>45936</v>
      </c>
      <c r="L17" s="163">
        <f>K17+11</f>
        <v>45947</v>
      </c>
      <c r="M17" s="85">
        <f t="shared" si="1"/>
        <v>45948</v>
      </c>
      <c r="N17" s="85">
        <f t="shared" si="1"/>
        <v>45949</v>
      </c>
      <c r="O17" s="174">
        <f t="shared" si="2"/>
        <v>149069.44</v>
      </c>
      <c r="P17" s="101"/>
      <c r="Q17" s="137"/>
      <c r="R17" s="137"/>
      <c r="T17" s="148"/>
      <c r="V17" s="149"/>
      <c r="W17" s="149"/>
      <c r="X17" s="149"/>
      <c r="Y17" s="149"/>
      <c r="Z17" s="149"/>
      <c r="AA17" s="149"/>
      <c r="AC17" s="150"/>
      <c r="AD17" s="150"/>
      <c r="AE17" s="150"/>
      <c r="AF17" s="150"/>
      <c r="AG17" s="150"/>
      <c r="AH17" s="151"/>
      <c r="AI17" s="152"/>
    </row>
    <row r="18" spans="1:35" ht="15.5" x14ac:dyDescent="0.35">
      <c r="A18" s="8">
        <v>17</v>
      </c>
      <c r="B18" s="123" t="s">
        <v>143</v>
      </c>
      <c r="C18" s="99" t="s">
        <v>96</v>
      </c>
      <c r="D18" s="155">
        <v>17</v>
      </c>
      <c r="E18" s="173" t="s">
        <v>195</v>
      </c>
      <c r="F18" s="86">
        <v>47</v>
      </c>
      <c r="G18" s="121" t="s">
        <v>208</v>
      </c>
      <c r="H18" s="158" t="s">
        <v>213</v>
      </c>
      <c r="I18" s="121"/>
      <c r="J18" s="85">
        <f t="shared" si="0"/>
        <v>45946</v>
      </c>
      <c r="K18" s="164">
        <f>L17</f>
        <v>45947</v>
      </c>
      <c r="L18" s="164">
        <f>K18+14</f>
        <v>45961</v>
      </c>
      <c r="M18" s="85">
        <f t="shared" si="1"/>
        <v>45962</v>
      </c>
      <c r="N18" s="85">
        <f t="shared" si="1"/>
        <v>45963</v>
      </c>
      <c r="O18" s="174">
        <f t="shared" si="2"/>
        <v>158386.28</v>
      </c>
      <c r="P18" s="101"/>
      <c r="Q18" s="137"/>
      <c r="R18" s="137"/>
      <c r="T18" s="148"/>
      <c r="V18" s="149"/>
      <c r="W18" s="149"/>
      <c r="X18" s="149"/>
      <c r="Y18" s="149"/>
      <c r="Z18" s="149"/>
      <c r="AA18" s="149"/>
      <c r="AC18" s="150"/>
      <c r="AD18" s="150"/>
      <c r="AE18" s="150"/>
      <c r="AF18" s="150"/>
      <c r="AG18" s="150"/>
      <c r="AH18" s="151"/>
      <c r="AI18" s="152"/>
    </row>
    <row r="19" spans="1:35" ht="15.5" x14ac:dyDescent="0.35">
      <c r="A19" s="8">
        <v>18</v>
      </c>
      <c r="B19" s="123" t="s">
        <v>144</v>
      </c>
      <c r="C19" s="99" t="s">
        <v>186</v>
      </c>
      <c r="D19" s="155">
        <v>18</v>
      </c>
      <c r="E19" s="173" t="s">
        <v>196</v>
      </c>
      <c r="F19" s="86">
        <v>30</v>
      </c>
      <c r="G19" s="121" t="s">
        <v>208</v>
      </c>
      <c r="H19" s="159" t="s">
        <v>211</v>
      </c>
      <c r="I19" s="121"/>
      <c r="J19" s="85">
        <f t="shared" si="0"/>
        <v>45930</v>
      </c>
      <c r="K19" s="163">
        <v>45931</v>
      </c>
      <c r="L19" s="163">
        <f>K19+12</f>
        <v>45943</v>
      </c>
      <c r="M19" s="85">
        <f t="shared" si="1"/>
        <v>45944</v>
      </c>
      <c r="N19" s="85">
        <f t="shared" si="1"/>
        <v>45945</v>
      </c>
      <c r="O19" s="174">
        <f t="shared" si="2"/>
        <v>167703.12</v>
      </c>
      <c r="P19" s="101"/>
      <c r="Q19" s="137"/>
      <c r="R19" s="137"/>
      <c r="T19" s="148"/>
      <c r="V19" s="149"/>
      <c r="W19" s="149"/>
      <c r="X19" s="149"/>
      <c r="Y19" s="149"/>
      <c r="Z19" s="149"/>
      <c r="AA19" s="149"/>
      <c r="AC19" s="150"/>
      <c r="AD19" s="150"/>
      <c r="AE19" s="150"/>
      <c r="AF19" s="150"/>
      <c r="AG19" s="150"/>
      <c r="AH19" s="151"/>
      <c r="AI19" s="152"/>
    </row>
    <row r="20" spans="1:35" ht="15.5" x14ac:dyDescent="0.35">
      <c r="A20" s="8">
        <v>19</v>
      </c>
      <c r="B20" s="99" t="s">
        <v>145</v>
      </c>
      <c r="C20" s="99" t="s">
        <v>182</v>
      </c>
      <c r="D20" s="155">
        <v>19</v>
      </c>
      <c r="E20" s="173" t="s">
        <v>196</v>
      </c>
      <c r="F20" s="86">
        <v>30</v>
      </c>
      <c r="G20" s="121" t="s">
        <v>208</v>
      </c>
      <c r="H20" s="159" t="s">
        <v>211</v>
      </c>
      <c r="I20" s="121"/>
      <c r="J20" s="85">
        <f t="shared" si="0"/>
        <v>45942</v>
      </c>
      <c r="K20" s="164">
        <f>L19</f>
        <v>45943</v>
      </c>
      <c r="L20" s="164">
        <f>K20+7</f>
        <v>45950</v>
      </c>
      <c r="M20" s="85">
        <f t="shared" si="1"/>
        <v>45951</v>
      </c>
      <c r="N20" s="85">
        <f t="shared" si="1"/>
        <v>45952</v>
      </c>
      <c r="O20" s="174">
        <f t="shared" si="2"/>
        <v>177019.96</v>
      </c>
      <c r="P20" s="101"/>
      <c r="Q20" s="137"/>
      <c r="R20" s="137"/>
      <c r="T20" s="148"/>
      <c r="V20" s="149"/>
      <c r="W20" s="149"/>
      <c r="X20" s="149"/>
      <c r="Y20" s="149"/>
      <c r="Z20" s="149"/>
      <c r="AA20" s="149"/>
      <c r="AC20" s="150"/>
      <c r="AD20" s="150"/>
      <c r="AE20" s="150"/>
      <c r="AF20" s="150"/>
      <c r="AG20" s="150"/>
      <c r="AH20" s="151"/>
      <c r="AI20" s="152"/>
    </row>
    <row r="21" spans="1:35" ht="15.5" x14ac:dyDescent="0.35">
      <c r="A21" s="8">
        <v>20</v>
      </c>
      <c r="B21" s="109" t="s">
        <v>146</v>
      </c>
      <c r="C21" s="99" t="s">
        <v>182</v>
      </c>
      <c r="D21" s="155">
        <v>20</v>
      </c>
      <c r="E21" s="173" t="s">
        <v>196</v>
      </c>
      <c r="F21" s="86">
        <v>30</v>
      </c>
      <c r="G21" s="121" t="s">
        <v>208</v>
      </c>
      <c r="H21" s="159" t="s">
        <v>211</v>
      </c>
      <c r="I21" s="121"/>
      <c r="J21" s="85">
        <f t="shared" si="0"/>
        <v>45949</v>
      </c>
      <c r="K21" s="164">
        <f>L20</f>
        <v>45950</v>
      </c>
      <c r="L21" s="164">
        <f>K21+7</f>
        <v>45957</v>
      </c>
      <c r="M21" s="85">
        <f t="shared" si="1"/>
        <v>45958</v>
      </c>
      <c r="N21" s="85">
        <f t="shared" si="1"/>
        <v>45959</v>
      </c>
      <c r="O21" s="174">
        <f t="shared" si="2"/>
        <v>186336.8</v>
      </c>
      <c r="P21" s="101"/>
      <c r="Q21" s="137"/>
      <c r="R21" s="137"/>
      <c r="T21" s="148"/>
      <c r="V21" s="149"/>
      <c r="W21" s="149"/>
      <c r="X21" s="149"/>
      <c r="Y21" s="149"/>
      <c r="Z21" s="149"/>
      <c r="AA21" s="149"/>
      <c r="AC21" s="150"/>
      <c r="AD21" s="150"/>
      <c r="AE21" s="150"/>
      <c r="AF21" s="150"/>
      <c r="AG21" s="150"/>
      <c r="AH21" s="151"/>
      <c r="AI21" s="152"/>
    </row>
    <row r="22" spans="1:35" ht="15.5" x14ac:dyDescent="0.35">
      <c r="A22" s="8">
        <v>21</v>
      </c>
      <c r="B22" s="123" t="s">
        <v>147</v>
      </c>
      <c r="C22" s="99" t="s">
        <v>187</v>
      </c>
      <c r="D22" s="155">
        <v>21</v>
      </c>
      <c r="E22" s="173" t="s">
        <v>197</v>
      </c>
      <c r="F22" s="86">
        <v>27</v>
      </c>
      <c r="G22" s="121" t="s">
        <v>208</v>
      </c>
      <c r="H22" s="157" t="s">
        <v>218</v>
      </c>
      <c r="I22" s="121"/>
      <c r="J22" s="85">
        <f t="shared" si="0"/>
        <v>45930</v>
      </c>
      <c r="K22" s="163">
        <v>45931</v>
      </c>
      <c r="L22" s="163">
        <f>K22+9</f>
        <v>45940</v>
      </c>
      <c r="M22" s="85">
        <f t="shared" si="1"/>
        <v>45941</v>
      </c>
      <c r="N22" s="85">
        <f t="shared" si="1"/>
        <v>45942</v>
      </c>
      <c r="O22" s="174">
        <f t="shared" si="2"/>
        <v>195653.64</v>
      </c>
      <c r="P22" s="101"/>
      <c r="Q22" s="137"/>
      <c r="R22" s="137"/>
      <c r="T22" s="148"/>
      <c r="V22" s="149"/>
      <c r="W22" s="149"/>
      <c r="X22" s="149"/>
      <c r="Y22" s="149"/>
      <c r="Z22" s="149"/>
      <c r="AA22" s="149"/>
      <c r="AC22" s="150"/>
      <c r="AD22" s="150"/>
      <c r="AE22" s="150"/>
      <c r="AF22" s="150"/>
      <c r="AG22" s="150"/>
      <c r="AH22" s="151"/>
      <c r="AI22" s="152"/>
    </row>
    <row r="23" spans="1:35" ht="15.5" x14ac:dyDescent="0.35">
      <c r="A23" s="8">
        <v>22</v>
      </c>
      <c r="B23" s="99" t="s">
        <v>148</v>
      </c>
      <c r="C23" s="99" t="s">
        <v>50</v>
      </c>
      <c r="D23" s="155">
        <v>22</v>
      </c>
      <c r="E23" s="173" t="s">
        <v>197</v>
      </c>
      <c r="F23" s="86">
        <v>27</v>
      </c>
      <c r="G23" s="121" t="s">
        <v>208</v>
      </c>
      <c r="H23" s="157" t="s">
        <v>218</v>
      </c>
      <c r="I23" s="121"/>
      <c r="J23" s="85">
        <f t="shared" si="0"/>
        <v>45939</v>
      </c>
      <c r="K23" s="164">
        <f>L22</f>
        <v>45940</v>
      </c>
      <c r="L23" s="164">
        <f>K23+7</f>
        <v>45947</v>
      </c>
      <c r="M23" s="85">
        <f t="shared" si="1"/>
        <v>45948</v>
      </c>
      <c r="N23" s="85">
        <f t="shared" si="1"/>
        <v>45949</v>
      </c>
      <c r="O23" s="174">
        <f t="shared" si="2"/>
        <v>204970.48</v>
      </c>
      <c r="P23" s="101"/>
      <c r="Q23" s="137"/>
      <c r="R23" s="137"/>
      <c r="T23" s="148"/>
      <c r="V23" s="149"/>
      <c r="W23" s="149"/>
      <c r="X23" s="149"/>
      <c r="Y23" s="149"/>
      <c r="Z23" s="149"/>
      <c r="AA23" s="149"/>
      <c r="AC23" s="150"/>
      <c r="AD23" s="150"/>
      <c r="AE23" s="150"/>
      <c r="AF23" s="150"/>
      <c r="AG23" s="150"/>
      <c r="AH23" s="151"/>
      <c r="AI23" s="152"/>
    </row>
    <row r="24" spans="1:35" ht="15.5" x14ac:dyDescent="0.35">
      <c r="A24" s="8">
        <v>23</v>
      </c>
      <c r="B24" s="123" t="s">
        <v>149</v>
      </c>
      <c r="C24" s="99" t="s">
        <v>81</v>
      </c>
      <c r="D24" s="155">
        <v>23</v>
      </c>
      <c r="E24" s="173" t="s">
        <v>197</v>
      </c>
      <c r="F24" s="86">
        <v>27</v>
      </c>
      <c r="G24" s="121" t="s">
        <v>208</v>
      </c>
      <c r="H24" s="157" t="s">
        <v>218</v>
      </c>
      <c r="I24" s="121"/>
      <c r="J24" s="85">
        <f t="shared" si="0"/>
        <v>45946</v>
      </c>
      <c r="K24" s="164">
        <f>L23</f>
        <v>45947</v>
      </c>
      <c r="L24" s="164">
        <f>K24+7</f>
        <v>45954</v>
      </c>
      <c r="M24" s="85">
        <f t="shared" si="1"/>
        <v>45955</v>
      </c>
      <c r="N24" s="85">
        <f t="shared" si="1"/>
        <v>45956</v>
      </c>
      <c r="O24" s="174">
        <f t="shared" si="2"/>
        <v>214287.32</v>
      </c>
      <c r="P24" s="101"/>
      <c r="Q24" s="137"/>
      <c r="R24" s="137"/>
      <c r="V24" s="149"/>
      <c r="W24" s="149"/>
      <c r="X24" s="149"/>
      <c r="Y24" s="149"/>
      <c r="Z24" s="149"/>
      <c r="AA24" s="149"/>
      <c r="AC24" s="150"/>
      <c r="AD24" s="150"/>
      <c r="AE24" s="150"/>
      <c r="AF24" s="150"/>
      <c r="AG24" s="150"/>
      <c r="AH24" s="151"/>
      <c r="AI24" s="152"/>
    </row>
    <row r="25" spans="1:35" ht="15.5" x14ac:dyDescent="0.35">
      <c r="A25" s="8">
        <v>24</v>
      </c>
      <c r="B25" s="99" t="s">
        <v>150</v>
      </c>
      <c r="C25" s="99" t="s">
        <v>182</v>
      </c>
      <c r="D25" s="155">
        <v>24</v>
      </c>
      <c r="E25" s="173" t="s">
        <v>198</v>
      </c>
      <c r="F25" s="86">
        <v>38</v>
      </c>
      <c r="G25" s="121" t="s">
        <v>208</v>
      </c>
      <c r="H25" s="156" t="s">
        <v>223</v>
      </c>
      <c r="I25" s="121"/>
      <c r="J25" s="85">
        <f t="shared" si="0"/>
        <v>45897</v>
      </c>
      <c r="K25" s="163">
        <v>45898</v>
      </c>
      <c r="L25" s="163">
        <f>K25+10</f>
        <v>45908</v>
      </c>
      <c r="M25" s="85">
        <f t="shared" si="1"/>
        <v>45909</v>
      </c>
      <c r="N25" s="85">
        <f t="shared" si="1"/>
        <v>45910</v>
      </c>
      <c r="O25" s="174">
        <f t="shared" si="2"/>
        <v>223604.16</v>
      </c>
      <c r="P25" s="101"/>
      <c r="Q25" s="137"/>
      <c r="R25" s="137"/>
      <c r="T25" s="148"/>
      <c r="V25" s="149"/>
      <c r="W25" s="149"/>
      <c r="X25" s="149"/>
      <c r="Y25" s="149"/>
      <c r="Z25" s="149"/>
      <c r="AA25" s="149"/>
      <c r="AC25" s="150"/>
      <c r="AD25" s="150"/>
      <c r="AE25" s="150"/>
      <c r="AF25" s="150"/>
      <c r="AG25" s="150"/>
      <c r="AH25" s="151"/>
      <c r="AI25" s="152"/>
    </row>
    <row r="26" spans="1:35" ht="15.5" x14ac:dyDescent="0.35">
      <c r="A26" s="8">
        <v>25</v>
      </c>
      <c r="B26" s="123" t="s">
        <v>91</v>
      </c>
      <c r="C26" s="99" t="s">
        <v>180</v>
      </c>
      <c r="D26" s="155">
        <v>25</v>
      </c>
      <c r="E26" s="173" t="s">
        <v>198</v>
      </c>
      <c r="F26" s="86">
        <v>38</v>
      </c>
      <c r="G26" s="121" t="s">
        <v>208</v>
      </c>
      <c r="H26" s="156" t="s">
        <v>223</v>
      </c>
      <c r="I26" s="121"/>
      <c r="J26" s="85">
        <f t="shared" si="0"/>
        <v>45907</v>
      </c>
      <c r="K26" s="164">
        <f>L25</f>
        <v>45908</v>
      </c>
      <c r="L26" s="164">
        <f>K26+12</f>
        <v>45920</v>
      </c>
      <c r="M26" s="85">
        <f t="shared" si="1"/>
        <v>45921</v>
      </c>
      <c r="N26" s="85">
        <f t="shared" si="1"/>
        <v>45922</v>
      </c>
      <c r="O26" s="174">
        <f t="shared" si="2"/>
        <v>232921</v>
      </c>
      <c r="P26" s="101"/>
      <c r="Q26" s="137"/>
      <c r="R26" s="137"/>
      <c r="T26" s="148"/>
      <c r="V26" s="149"/>
      <c r="W26" s="149"/>
      <c r="X26" s="149"/>
      <c r="Y26" s="149"/>
      <c r="Z26" s="149"/>
      <c r="AA26" s="149"/>
      <c r="AC26" s="150"/>
      <c r="AD26" s="150"/>
      <c r="AE26" s="150"/>
      <c r="AF26" s="150"/>
      <c r="AG26" s="150"/>
      <c r="AH26" s="151"/>
      <c r="AI26" s="152"/>
    </row>
    <row r="27" spans="1:35" ht="15.5" x14ac:dyDescent="0.35">
      <c r="A27" s="8">
        <v>26</v>
      </c>
      <c r="B27" s="99" t="s">
        <v>151</v>
      </c>
      <c r="C27" s="99" t="s">
        <v>188</v>
      </c>
      <c r="D27" s="155">
        <v>26</v>
      </c>
      <c r="E27" s="173" t="s">
        <v>198</v>
      </c>
      <c r="F27" s="86">
        <v>38</v>
      </c>
      <c r="G27" s="121" t="s">
        <v>208</v>
      </c>
      <c r="H27" s="156" t="s">
        <v>223</v>
      </c>
      <c r="I27" s="121"/>
      <c r="J27" s="85">
        <f t="shared" si="0"/>
        <v>45919</v>
      </c>
      <c r="K27" s="164">
        <f>L26</f>
        <v>45920</v>
      </c>
      <c r="L27" s="164">
        <f>K27+12</f>
        <v>45932</v>
      </c>
      <c r="M27" s="85">
        <f t="shared" si="1"/>
        <v>45933</v>
      </c>
      <c r="N27" s="85">
        <f t="shared" si="1"/>
        <v>45934</v>
      </c>
      <c r="O27" s="174">
        <f t="shared" si="2"/>
        <v>242237.84</v>
      </c>
      <c r="P27" s="101"/>
      <c r="Q27" s="137"/>
      <c r="R27" s="137"/>
      <c r="T27" s="148"/>
      <c r="V27" s="149"/>
      <c r="W27" s="149"/>
      <c r="X27" s="149"/>
      <c r="Y27" s="149"/>
      <c r="Z27" s="149"/>
      <c r="AA27" s="149"/>
      <c r="AC27" s="150"/>
      <c r="AD27" s="150"/>
      <c r="AE27" s="150"/>
      <c r="AF27" s="150"/>
      <c r="AG27" s="150"/>
      <c r="AH27" s="151"/>
      <c r="AI27" s="152"/>
    </row>
    <row r="28" spans="1:35" ht="15.5" x14ac:dyDescent="0.35">
      <c r="A28" s="8">
        <v>27</v>
      </c>
      <c r="B28" s="123" t="s">
        <v>152</v>
      </c>
      <c r="C28" s="99" t="s">
        <v>50</v>
      </c>
      <c r="D28" s="155">
        <v>27</v>
      </c>
      <c r="E28" s="173" t="s">
        <v>198</v>
      </c>
      <c r="F28" s="86">
        <v>38</v>
      </c>
      <c r="G28" s="121" t="s">
        <v>208</v>
      </c>
      <c r="H28" s="156" t="s">
        <v>223</v>
      </c>
      <c r="I28" s="121"/>
      <c r="J28" s="85">
        <f t="shared" si="0"/>
        <v>45931</v>
      </c>
      <c r="K28" s="164">
        <f>L27</f>
        <v>45932</v>
      </c>
      <c r="L28" s="167">
        <f>K28+7</f>
        <v>45939</v>
      </c>
      <c r="M28" s="85">
        <f t="shared" si="1"/>
        <v>45940</v>
      </c>
      <c r="N28" s="85">
        <f t="shared" si="1"/>
        <v>45941</v>
      </c>
      <c r="O28" s="174">
        <f t="shared" si="2"/>
        <v>251554.68</v>
      </c>
      <c r="P28" s="101"/>
      <c r="Q28" s="137"/>
      <c r="R28" s="137"/>
      <c r="T28" s="148"/>
      <c r="V28" s="149"/>
      <c r="W28" s="149"/>
      <c r="X28" s="149"/>
      <c r="Y28" s="149"/>
      <c r="Z28" s="149"/>
      <c r="AA28" s="149"/>
      <c r="AC28" s="150"/>
      <c r="AD28" s="150"/>
      <c r="AE28" s="150"/>
      <c r="AF28" s="150"/>
      <c r="AG28" s="150"/>
      <c r="AH28" s="151"/>
      <c r="AI28" s="152"/>
    </row>
    <row r="29" spans="1:35" ht="15.5" x14ac:dyDescent="0.35">
      <c r="A29" s="8">
        <v>28</v>
      </c>
      <c r="B29" s="99" t="s">
        <v>153</v>
      </c>
      <c r="C29" s="99" t="s">
        <v>50</v>
      </c>
      <c r="D29" s="155">
        <v>28</v>
      </c>
      <c r="E29" s="173" t="s">
        <v>199</v>
      </c>
      <c r="F29" s="86">
        <v>29</v>
      </c>
      <c r="G29" s="121" t="s">
        <v>208</v>
      </c>
      <c r="H29" s="156" t="s">
        <v>224</v>
      </c>
      <c r="I29" s="121"/>
      <c r="J29" s="85">
        <f t="shared" si="0"/>
        <v>45930</v>
      </c>
      <c r="K29" s="163">
        <v>45931</v>
      </c>
      <c r="L29" s="163">
        <v>45941</v>
      </c>
      <c r="M29" s="85">
        <f t="shared" si="1"/>
        <v>45942</v>
      </c>
      <c r="N29" s="85">
        <f t="shared" si="1"/>
        <v>45943</v>
      </c>
      <c r="O29" s="174">
        <f t="shared" si="2"/>
        <v>260871.52000000002</v>
      </c>
      <c r="P29" s="101"/>
      <c r="Q29" s="137"/>
      <c r="R29" s="137"/>
      <c r="T29" s="148"/>
      <c r="V29" s="149"/>
      <c r="W29" s="149"/>
      <c r="X29" s="149"/>
      <c r="Y29" s="149"/>
      <c r="Z29" s="149"/>
      <c r="AA29" s="149"/>
      <c r="AC29" s="150"/>
      <c r="AD29" s="150"/>
      <c r="AE29" s="150"/>
      <c r="AF29" s="150"/>
      <c r="AG29" s="150"/>
      <c r="AH29" s="151"/>
      <c r="AI29" s="152"/>
    </row>
    <row r="30" spans="1:35" ht="15.5" x14ac:dyDescent="0.35">
      <c r="A30" s="8">
        <v>29</v>
      </c>
      <c r="B30" s="123" t="s">
        <v>154</v>
      </c>
      <c r="C30" s="99" t="s">
        <v>81</v>
      </c>
      <c r="D30" s="155">
        <v>29</v>
      </c>
      <c r="E30" s="173" t="s">
        <v>199</v>
      </c>
      <c r="F30" s="86">
        <v>29</v>
      </c>
      <c r="G30" s="121" t="s">
        <v>208</v>
      </c>
      <c r="H30" s="156" t="s">
        <v>224</v>
      </c>
      <c r="I30" s="121"/>
      <c r="J30" s="85">
        <f t="shared" si="0"/>
        <v>45940</v>
      </c>
      <c r="K30" s="164">
        <f>L29</f>
        <v>45941</v>
      </c>
      <c r="L30" s="164">
        <f>K30+6</f>
        <v>45947</v>
      </c>
      <c r="M30" s="85">
        <f t="shared" si="1"/>
        <v>45948</v>
      </c>
      <c r="N30" s="85">
        <f t="shared" si="1"/>
        <v>45949</v>
      </c>
      <c r="O30" s="174">
        <f t="shared" si="2"/>
        <v>270188.36</v>
      </c>
      <c r="P30" s="101"/>
      <c r="Q30" s="137"/>
      <c r="R30" s="137"/>
      <c r="T30" s="148"/>
      <c r="V30" s="149"/>
      <c r="W30" s="149"/>
      <c r="X30" s="149"/>
      <c r="Y30" s="149"/>
      <c r="Z30" s="149"/>
      <c r="AA30" s="149"/>
      <c r="AC30" s="150"/>
      <c r="AD30" s="150"/>
      <c r="AE30" s="150"/>
      <c r="AF30" s="150"/>
      <c r="AG30" s="150"/>
      <c r="AH30" s="151"/>
      <c r="AI30" s="152"/>
    </row>
    <row r="31" spans="1:35" ht="15.5" x14ac:dyDescent="0.35">
      <c r="A31" s="8">
        <v>30</v>
      </c>
      <c r="B31" s="123" t="s">
        <v>155</v>
      </c>
      <c r="C31" s="99" t="s">
        <v>50</v>
      </c>
      <c r="D31" s="155">
        <v>30</v>
      </c>
      <c r="E31" s="173" t="s">
        <v>199</v>
      </c>
      <c r="F31" s="86">
        <v>29</v>
      </c>
      <c r="G31" s="121" t="s">
        <v>208</v>
      </c>
      <c r="H31" s="156" t="s">
        <v>224</v>
      </c>
      <c r="I31" s="121"/>
      <c r="J31" s="85">
        <f t="shared" si="0"/>
        <v>45946</v>
      </c>
      <c r="K31" s="165">
        <f>L30</f>
        <v>45947</v>
      </c>
      <c r="L31" s="165">
        <f>K31+6</f>
        <v>45953</v>
      </c>
      <c r="M31" s="85">
        <f t="shared" si="1"/>
        <v>45954</v>
      </c>
      <c r="N31" s="85">
        <f t="shared" si="1"/>
        <v>45955</v>
      </c>
      <c r="O31" s="174">
        <f t="shared" si="2"/>
        <v>279505.2</v>
      </c>
      <c r="P31" s="101"/>
      <c r="Q31" s="137"/>
      <c r="R31" s="137"/>
      <c r="T31" s="148"/>
      <c r="V31" s="149"/>
      <c r="W31" s="149"/>
      <c r="X31" s="149"/>
      <c r="Y31" s="149"/>
      <c r="Z31" s="149"/>
      <c r="AA31" s="149"/>
      <c r="AC31" s="150"/>
      <c r="AD31" s="150"/>
      <c r="AE31" s="150"/>
      <c r="AF31" s="150"/>
      <c r="AG31" s="150"/>
      <c r="AH31" s="151"/>
      <c r="AI31" s="152"/>
    </row>
    <row r="32" spans="1:35" ht="15.5" x14ac:dyDescent="0.35">
      <c r="A32" s="8">
        <v>31</v>
      </c>
      <c r="B32" s="123" t="s">
        <v>156</v>
      </c>
      <c r="C32" s="99" t="s">
        <v>50</v>
      </c>
      <c r="D32" s="155">
        <v>31</v>
      </c>
      <c r="E32" s="173" t="s">
        <v>199</v>
      </c>
      <c r="F32" s="86">
        <v>29</v>
      </c>
      <c r="G32" s="121" t="s">
        <v>208</v>
      </c>
      <c r="H32" s="156" t="s">
        <v>224</v>
      </c>
      <c r="I32" s="121"/>
      <c r="J32" s="85">
        <f t="shared" si="0"/>
        <v>45952</v>
      </c>
      <c r="K32" s="165">
        <f>L31</f>
        <v>45953</v>
      </c>
      <c r="L32" s="165">
        <f>K32+6</f>
        <v>45959</v>
      </c>
      <c r="M32" s="85">
        <f t="shared" si="1"/>
        <v>45960</v>
      </c>
      <c r="N32" s="85">
        <f t="shared" si="1"/>
        <v>45961</v>
      </c>
      <c r="O32" s="174">
        <f t="shared" si="2"/>
        <v>288822.03999999998</v>
      </c>
      <c r="P32" s="101"/>
      <c r="Q32" s="137"/>
      <c r="R32" s="137"/>
      <c r="T32" s="148"/>
      <c r="V32" s="149"/>
      <c r="W32" s="149"/>
      <c r="X32" s="149"/>
      <c r="Y32" s="149"/>
      <c r="Z32" s="149"/>
      <c r="AA32" s="149"/>
      <c r="AC32" s="150"/>
      <c r="AD32" s="150"/>
      <c r="AE32" s="150"/>
      <c r="AF32" s="150"/>
      <c r="AG32" s="150"/>
      <c r="AH32" s="151"/>
      <c r="AI32" s="152"/>
    </row>
    <row r="33" spans="1:35" ht="15.5" x14ac:dyDescent="0.35">
      <c r="A33" s="8">
        <v>32</v>
      </c>
      <c r="B33" s="123" t="s">
        <v>157</v>
      </c>
      <c r="C33" s="99" t="s">
        <v>89</v>
      </c>
      <c r="D33" s="155">
        <v>32</v>
      </c>
      <c r="E33" s="173" t="s">
        <v>200</v>
      </c>
      <c r="F33" s="86">
        <v>22</v>
      </c>
      <c r="G33" s="121" t="s">
        <v>209</v>
      </c>
      <c r="H33" s="159" t="s">
        <v>214</v>
      </c>
      <c r="I33" s="121"/>
      <c r="J33" s="85">
        <f t="shared" si="0"/>
        <v>45918</v>
      </c>
      <c r="K33" s="166">
        <v>45919</v>
      </c>
      <c r="L33" s="166">
        <f>K33+15</f>
        <v>45934</v>
      </c>
      <c r="M33" s="85">
        <f t="shared" si="1"/>
        <v>45935</v>
      </c>
      <c r="N33" s="85">
        <f t="shared" si="1"/>
        <v>45936</v>
      </c>
      <c r="O33" s="174">
        <f t="shared" si="2"/>
        <v>298138.88</v>
      </c>
      <c r="P33" s="101"/>
      <c r="Q33" s="137"/>
      <c r="R33" s="137"/>
      <c r="T33" s="148"/>
      <c r="V33" s="149"/>
      <c r="W33" s="149"/>
      <c r="X33" s="149"/>
      <c r="Y33" s="149"/>
      <c r="Z33" s="149"/>
      <c r="AA33" s="149"/>
      <c r="AC33" s="150"/>
      <c r="AD33" s="150"/>
      <c r="AE33" s="150"/>
      <c r="AF33" s="150"/>
      <c r="AG33" s="150"/>
      <c r="AH33" s="151"/>
      <c r="AI33" s="152"/>
    </row>
    <row r="34" spans="1:35" ht="15.5" x14ac:dyDescent="0.35">
      <c r="A34" s="8">
        <v>33</v>
      </c>
      <c r="B34" s="123" t="s">
        <v>158</v>
      </c>
      <c r="C34" s="99" t="s">
        <v>188</v>
      </c>
      <c r="D34" s="155">
        <v>33</v>
      </c>
      <c r="E34" s="173" t="s">
        <v>200</v>
      </c>
      <c r="F34" s="86">
        <v>22</v>
      </c>
      <c r="G34" s="121" t="s">
        <v>208</v>
      </c>
      <c r="H34" s="159" t="s">
        <v>214</v>
      </c>
      <c r="I34" s="121"/>
      <c r="J34" s="85">
        <f t="shared" si="0"/>
        <v>45933</v>
      </c>
      <c r="K34" s="163">
        <f>L33</f>
        <v>45934</v>
      </c>
      <c r="L34" s="163">
        <f>K34+6</f>
        <v>45940</v>
      </c>
      <c r="M34" s="85">
        <f t="shared" si="1"/>
        <v>45941</v>
      </c>
      <c r="N34" s="85">
        <f t="shared" si="1"/>
        <v>45942</v>
      </c>
      <c r="O34" s="174">
        <f t="shared" si="2"/>
        <v>307455.72000000003</v>
      </c>
      <c r="P34" s="101"/>
      <c r="Q34" s="137"/>
      <c r="R34" s="137"/>
      <c r="T34" s="148"/>
      <c r="V34" s="149"/>
      <c r="W34" s="149"/>
      <c r="X34" s="149"/>
      <c r="Y34" s="149"/>
      <c r="Z34" s="149"/>
      <c r="AA34" s="149"/>
      <c r="AC34" s="150"/>
      <c r="AD34" s="150"/>
      <c r="AE34" s="150"/>
      <c r="AF34" s="150"/>
      <c r="AG34" s="150"/>
      <c r="AH34" s="151"/>
      <c r="AI34" s="152"/>
    </row>
    <row r="35" spans="1:35" ht="15.5" x14ac:dyDescent="0.35">
      <c r="A35" s="8">
        <v>34</v>
      </c>
      <c r="B35" s="123" t="s">
        <v>159</v>
      </c>
      <c r="C35" s="99" t="s">
        <v>50</v>
      </c>
      <c r="D35" s="155">
        <v>34</v>
      </c>
      <c r="E35" s="173" t="s">
        <v>200</v>
      </c>
      <c r="F35" s="86">
        <v>22</v>
      </c>
      <c r="G35" s="121" t="s">
        <v>209</v>
      </c>
      <c r="H35" s="159" t="s">
        <v>214</v>
      </c>
      <c r="I35" s="121"/>
      <c r="J35" s="85">
        <f t="shared" si="0"/>
        <v>45939</v>
      </c>
      <c r="K35" s="164">
        <f>L34</f>
        <v>45940</v>
      </c>
      <c r="L35" s="164">
        <f>K35+6</f>
        <v>45946</v>
      </c>
      <c r="M35" s="85">
        <f t="shared" si="1"/>
        <v>45947</v>
      </c>
      <c r="N35" s="85">
        <f t="shared" si="1"/>
        <v>45948</v>
      </c>
      <c r="O35" s="174">
        <f t="shared" si="2"/>
        <v>316772.56</v>
      </c>
      <c r="P35" s="101"/>
      <c r="Q35" s="137"/>
      <c r="R35" s="137"/>
      <c r="T35" s="148"/>
      <c r="V35" s="149"/>
      <c r="W35" s="149"/>
      <c r="X35" s="149"/>
      <c r="Y35" s="149"/>
      <c r="Z35" s="149"/>
      <c r="AA35" s="149"/>
      <c r="AC35" s="150"/>
      <c r="AD35" s="150"/>
      <c r="AE35" s="150"/>
      <c r="AF35" s="150"/>
      <c r="AG35" s="150"/>
      <c r="AH35" s="151"/>
      <c r="AI35" s="152"/>
    </row>
    <row r="36" spans="1:35" ht="15.5" x14ac:dyDescent="0.35">
      <c r="A36" s="8">
        <v>35</v>
      </c>
      <c r="B36" s="123" t="s">
        <v>160</v>
      </c>
      <c r="C36" s="99" t="s">
        <v>99</v>
      </c>
      <c r="D36" s="155">
        <v>35</v>
      </c>
      <c r="E36" s="173" t="s">
        <v>201</v>
      </c>
      <c r="F36" s="86">
        <v>33</v>
      </c>
      <c r="G36" s="121" t="s">
        <v>208</v>
      </c>
      <c r="H36" s="157" t="s">
        <v>219</v>
      </c>
      <c r="I36" s="121"/>
      <c r="J36" s="85">
        <f t="shared" si="0"/>
        <v>45930</v>
      </c>
      <c r="K36" s="163">
        <v>45931</v>
      </c>
      <c r="L36" s="163">
        <v>45938</v>
      </c>
      <c r="M36" s="85">
        <f t="shared" si="1"/>
        <v>45939</v>
      </c>
      <c r="N36" s="85">
        <f t="shared" si="1"/>
        <v>45940</v>
      </c>
      <c r="O36" s="174">
        <f t="shared" si="2"/>
        <v>326089.40000000002</v>
      </c>
      <c r="P36" s="101"/>
      <c r="Q36" s="137"/>
      <c r="R36" s="137"/>
      <c r="T36" s="148"/>
      <c r="V36" s="149"/>
      <c r="W36" s="149"/>
      <c r="X36" s="149"/>
      <c r="Y36" s="149"/>
      <c r="Z36" s="149"/>
      <c r="AA36" s="149"/>
      <c r="AC36" s="150"/>
      <c r="AD36" s="150"/>
      <c r="AE36" s="150"/>
      <c r="AF36" s="150"/>
      <c r="AG36" s="150"/>
      <c r="AH36" s="151"/>
      <c r="AI36" s="152"/>
    </row>
    <row r="37" spans="1:35" ht="15.5" x14ac:dyDescent="0.35">
      <c r="A37" s="8">
        <v>36</v>
      </c>
      <c r="B37" s="123" t="s">
        <v>161</v>
      </c>
      <c r="C37" s="99" t="s">
        <v>184</v>
      </c>
      <c r="D37" s="155">
        <v>36</v>
      </c>
      <c r="E37" s="173" t="s">
        <v>201</v>
      </c>
      <c r="F37" s="86">
        <v>33</v>
      </c>
      <c r="G37" s="121" t="s">
        <v>208</v>
      </c>
      <c r="H37" s="157" t="s">
        <v>219</v>
      </c>
      <c r="I37" s="121"/>
      <c r="J37" s="85">
        <f t="shared" si="0"/>
        <v>45937</v>
      </c>
      <c r="K37" s="164">
        <f>L36</f>
        <v>45938</v>
      </c>
      <c r="L37" s="164">
        <f>K37+8</f>
        <v>45946</v>
      </c>
      <c r="M37" s="85">
        <f t="shared" si="1"/>
        <v>45947</v>
      </c>
      <c r="N37" s="85">
        <f t="shared" si="1"/>
        <v>45948</v>
      </c>
      <c r="O37" s="174">
        <f t="shared" si="2"/>
        <v>335406.24</v>
      </c>
      <c r="P37" s="101"/>
      <c r="Q37" s="137"/>
      <c r="R37" s="137"/>
      <c r="T37" s="148"/>
      <c r="V37" s="149"/>
      <c r="W37" s="149"/>
      <c r="X37" s="149"/>
      <c r="Y37" s="149"/>
      <c r="Z37" s="149"/>
      <c r="AA37" s="149"/>
      <c r="AC37" s="150"/>
      <c r="AD37" s="150"/>
      <c r="AE37" s="150"/>
      <c r="AF37" s="150"/>
      <c r="AG37" s="150"/>
      <c r="AH37" s="151"/>
      <c r="AI37" s="152"/>
    </row>
    <row r="38" spans="1:35" ht="15.5" x14ac:dyDescent="0.35">
      <c r="A38" s="8">
        <v>37</v>
      </c>
      <c r="B38" s="123" t="s">
        <v>162</v>
      </c>
      <c r="C38" s="99" t="s">
        <v>182</v>
      </c>
      <c r="D38" s="155">
        <v>37</v>
      </c>
      <c r="E38" s="173" t="s">
        <v>201</v>
      </c>
      <c r="F38" s="86">
        <v>33</v>
      </c>
      <c r="G38" s="121" t="s">
        <v>208</v>
      </c>
      <c r="H38" s="157" t="s">
        <v>219</v>
      </c>
      <c r="I38" s="121"/>
      <c r="J38" s="85">
        <f t="shared" si="0"/>
        <v>45945</v>
      </c>
      <c r="K38" s="164">
        <f>L37</f>
        <v>45946</v>
      </c>
      <c r="L38" s="164">
        <f>K38+8</f>
        <v>45954</v>
      </c>
      <c r="M38" s="85">
        <f t="shared" si="1"/>
        <v>45955</v>
      </c>
      <c r="N38" s="85">
        <f t="shared" si="1"/>
        <v>45956</v>
      </c>
      <c r="O38" s="174">
        <f t="shared" si="2"/>
        <v>344723.08</v>
      </c>
      <c r="P38" s="101"/>
      <c r="Q38" s="137"/>
      <c r="R38" s="137"/>
      <c r="T38" s="148"/>
      <c r="V38" s="149"/>
      <c r="W38" s="149"/>
      <c r="X38" s="149"/>
      <c r="Y38" s="149"/>
      <c r="Z38" s="149"/>
      <c r="AA38" s="149"/>
      <c r="AC38" s="150"/>
      <c r="AD38" s="150"/>
      <c r="AE38" s="150"/>
      <c r="AF38" s="150"/>
      <c r="AG38" s="150"/>
      <c r="AH38" s="151"/>
      <c r="AI38" s="152"/>
    </row>
    <row r="39" spans="1:35" ht="15.5" x14ac:dyDescent="0.35">
      <c r="A39" s="8">
        <v>38</v>
      </c>
      <c r="B39" s="123" t="s">
        <v>163</v>
      </c>
      <c r="C39" s="99" t="s">
        <v>50</v>
      </c>
      <c r="D39" s="155">
        <v>38</v>
      </c>
      <c r="E39" s="173" t="s">
        <v>201</v>
      </c>
      <c r="F39" s="86">
        <v>33</v>
      </c>
      <c r="G39" s="121" t="s">
        <v>208</v>
      </c>
      <c r="H39" s="157" t="s">
        <v>219</v>
      </c>
      <c r="I39" s="121"/>
      <c r="J39" s="85">
        <f t="shared" si="0"/>
        <v>45953</v>
      </c>
      <c r="K39" s="164">
        <f>L38</f>
        <v>45954</v>
      </c>
      <c r="L39" s="164">
        <f>K39+8</f>
        <v>45962</v>
      </c>
      <c r="M39" s="85">
        <f t="shared" si="1"/>
        <v>45963</v>
      </c>
      <c r="N39" s="85">
        <f t="shared" si="1"/>
        <v>45964</v>
      </c>
      <c r="O39" s="174">
        <f t="shared" si="2"/>
        <v>354039.92</v>
      </c>
      <c r="P39" s="101"/>
      <c r="Q39" s="137"/>
      <c r="R39" s="137"/>
      <c r="T39" s="148"/>
      <c r="V39" s="149"/>
      <c r="W39" s="149"/>
      <c r="X39" s="149"/>
      <c r="Y39" s="149"/>
      <c r="Z39" s="149"/>
      <c r="AA39" s="149"/>
      <c r="AC39" s="150"/>
      <c r="AD39" s="150"/>
      <c r="AE39" s="150"/>
      <c r="AF39" s="150"/>
      <c r="AG39" s="150"/>
      <c r="AH39" s="151"/>
      <c r="AI39" s="152"/>
    </row>
    <row r="40" spans="1:35" ht="15.5" x14ac:dyDescent="0.35">
      <c r="A40" s="8">
        <v>39</v>
      </c>
      <c r="B40" s="123" t="s">
        <v>164</v>
      </c>
      <c r="C40" s="99" t="s">
        <v>77</v>
      </c>
      <c r="D40" s="155">
        <v>39</v>
      </c>
      <c r="E40" s="173" t="s">
        <v>202</v>
      </c>
      <c r="F40" s="86">
        <v>32</v>
      </c>
      <c r="G40" s="121" t="s">
        <v>208</v>
      </c>
      <c r="H40" s="157" t="s">
        <v>220</v>
      </c>
      <c r="I40" s="121"/>
      <c r="J40" s="85">
        <f t="shared" si="0"/>
        <v>45930</v>
      </c>
      <c r="K40" s="166">
        <v>45931</v>
      </c>
      <c r="L40" s="166">
        <v>45936</v>
      </c>
      <c r="M40" s="85">
        <f t="shared" si="1"/>
        <v>45937</v>
      </c>
      <c r="N40" s="85">
        <f t="shared" si="1"/>
        <v>45938</v>
      </c>
      <c r="O40" s="174">
        <f t="shared" si="2"/>
        <v>363356.76</v>
      </c>
      <c r="P40" s="101"/>
      <c r="Q40" s="137"/>
      <c r="R40" s="137"/>
      <c r="T40" s="148"/>
      <c r="V40" s="149"/>
      <c r="W40" s="149"/>
      <c r="X40" s="149"/>
      <c r="Y40" s="149"/>
      <c r="Z40" s="149"/>
      <c r="AA40" s="149"/>
      <c r="AC40" s="150"/>
      <c r="AD40" s="150"/>
      <c r="AE40" s="150"/>
      <c r="AF40" s="150"/>
      <c r="AG40" s="150"/>
      <c r="AH40" s="151"/>
      <c r="AI40" s="152"/>
    </row>
    <row r="41" spans="1:35" ht="15.5" x14ac:dyDescent="0.35">
      <c r="A41" s="8">
        <v>40</v>
      </c>
      <c r="B41" s="123" t="s">
        <v>165</v>
      </c>
      <c r="C41" s="99" t="s">
        <v>50</v>
      </c>
      <c r="D41" s="155">
        <v>40</v>
      </c>
      <c r="E41" s="173" t="s">
        <v>202</v>
      </c>
      <c r="F41" s="86">
        <v>32</v>
      </c>
      <c r="G41" s="121" t="s">
        <v>208</v>
      </c>
      <c r="H41" s="157" t="s">
        <v>220</v>
      </c>
      <c r="I41" s="121"/>
      <c r="J41" s="85">
        <f t="shared" si="0"/>
        <v>45935</v>
      </c>
      <c r="K41" s="163">
        <f>L40</f>
        <v>45936</v>
      </c>
      <c r="L41" s="163">
        <f>K41+7</f>
        <v>45943</v>
      </c>
      <c r="M41" s="85">
        <f t="shared" si="1"/>
        <v>45944</v>
      </c>
      <c r="N41" s="85">
        <f t="shared" si="1"/>
        <v>45945</v>
      </c>
      <c r="O41" s="174">
        <f t="shared" si="2"/>
        <v>372673.6</v>
      </c>
      <c r="P41" s="101"/>
      <c r="Q41" s="137"/>
      <c r="R41" s="137"/>
      <c r="T41" s="148"/>
      <c r="V41" s="149"/>
      <c r="W41" s="149"/>
      <c r="X41" s="149"/>
      <c r="Y41" s="149"/>
      <c r="Z41" s="149"/>
      <c r="AA41" s="149"/>
      <c r="AC41" s="150"/>
      <c r="AD41" s="150"/>
      <c r="AE41" s="150"/>
      <c r="AF41" s="150"/>
      <c r="AG41" s="150"/>
      <c r="AH41" s="151"/>
      <c r="AI41" s="152"/>
    </row>
    <row r="42" spans="1:35" ht="15.5" x14ac:dyDescent="0.35">
      <c r="A42" s="8">
        <v>41</v>
      </c>
      <c r="B42" s="123" t="s">
        <v>166</v>
      </c>
      <c r="C42" s="99" t="s">
        <v>89</v>
      </c>
      <c r="D42" s="155">
        <v>41</v>
      </c>
      <c r="E42" s="173" t="s">
        <v>202</v>
      </c>
      <c r="F42" s="86">
        <v>32</v>
      </c>
      <c r="G42" s="121" t="s">
        <v>208</v>
      </c>
      <c r="H42" s="157" t="s">
        <v>220</v>
      </c>
      <c r="I42" s="121"/>
      <c r="J42" s="85">
        <f t="shared" si="0"/>
        <v>45942</v>
      </c>
      <c r="K42" s="164">
        <f>L41</f>
        <v>45943</v>
      </c>
      <c r="L42" s="164">
        <f>K42+7</f>
        <v>45950</v>
      </c>
      <c r="M42" s="85">
        <f t="shared" si="1"/>
        <v>45951</v>
      </c>
      <c r="N42" s="85">
        <f t="shared" si="1"/>
        <v>45952</v>
      </c>
      <c r="O42" s="174">
        <f t="shared" si="2"/>
        <v>381990.44</v>
      </c>
      <c r="P42" s="101"/>
      <c r="Q42" s="137"/>
      <c r="R42" s="137"/>
      <c r="T42" s="148"/>
      <c r="V42" s="149"/>
      <c r="W42" s="149"/>
      <c r="X42" s="149"/>
      <c r="Y42" s="149"/>
      <c r="Z42" s="149"/>
      <c r="AA42" s="149"/>
      <c r="AC42" s="150"/>
      <c r="AD42" s="150"/>
      <c r="AE42" s="150"/>
      <c r="AF42" s="150"/>
      <c r="AG42" s="150"/>
      <c r="AH42" s="151"/>
      <c r="AI42" s="152"/>
    </row>
    <row r="43" spans="1:35" ht="15.5" x14ac:dyDescent="0.35">
      <c r="A43" s="8">
        <v>42</v>
      </c>
      <c r="B43" s="123" t="s">
        <v>167</v>
      </c>
      <c r="C43" s="99" t="s">
        <v>184</v>
      </c>
      <c r="D43" s="155">
        <v>42</v>
      </c>
      <c r="E43" s="173" t="s">
        <v>202</v>
      </c>
      <c r="F43" s="86">
        <v>32</v>
      </c>
      <c r="G43" s="121" t="s">
        <v>208</v>
      </c>
      <c r="H43" s="157" t="s">
        <v>220</v>
      </c>
      <c r="I43" s="121"/>
      <c r="J43" s="85">
        <f t="shared" si="0"/>
        <v>45949</v>
      </c>
      <c r="K43" s="164">
        <f>L42</f>
        <v>45950</v>
      </c>
      <c r="L43" s="164">
        <f>K43+7</f>
        <v>45957</v>
      </c>
      <c r="M43" s="85">
        <f t="shared" si="1"/>
        <v>45958</v>
      </c>
      <c r="N43" s="85">
        <f t="shared" si="1"/>
        <v>45959</v>
      </c>
      <c r="O43" s="174">
        <f t="shared" si="2"/>
        <v>391307.28</v>
      </c>
      <c r="P43" s="101"/>
      <c r="Q43" s="137"/>
      <c r="R43" s="137"/>
      <c r="T43" s="148"/>
      <c r="V43" s="149"/>
      <c r="W43" s="149"/>
      <c r="X43" s="149"/>
      <c r="Y43" s="149"/>
      <c r="Z43" s="149"/>
      <c r="AA43" s="149"/>
      <c r="AC43" s="150"/>
      <c r="AD43" s="150"/>
      <c r="AE43" s="150"/>
      <c r="AF43" s="150"/>
      <c r="AG43" s="150"/>
      <c r="AH43" s="151"/>
      <c r="AI43" s="152"/>
    </row>
    <row r="44" spans="1:35" ht="15.5" x14ac:dyDescent="0.35">
      <c r="A44" s="8">
        <v>43</v>
      </c>
      <c r="B44" s="123" t="s">
        <v>168</v>
      </c>
      <c r="C44" s="99" t="s">
        <v>81</v>
      </c>
      <c r="D44" s="155">
        <v>43</v>
      </c>
      <c r="E44" s="173" t="s">
        <v>203</v>
      </c>
      <c r="F44" s="86">
        <v>39</v>
      </c>
      <c r="G44" s="121" t="s">
        <v>208</v>
      </c>
      <c r="H44" s="156" t="s">
        <v>221</v>
      </c>
      <c r="I44" s="121"/>
      <c r="J44" s="85">
        <f t="shared" si="0"/>
        <v>45924</v>
      </c>
      <c r="K44" s="166">
        <v>45925</v>
      </c>
      <c r="L44" s="166">
        <f>K44+10</f>
        <v>45935</v>
      </c>
      <c r="M44" s="85">
        <f t="shared" si="1"/>
        <v>45936</v>
      </c>
      <c r="N44" s="85">
        <f t="shared" si="1"/>
        <v>45937</v>
      </c>
      <c r="O44" s="174">
        <f t="shared" si="2"/>
        <v>400624.12</v>
      </c>
      <c r="P44" s="101"/>
      <c r="Q44" s="137"/>
      <c r="R44" s="137"/>
      <c r="T44" s="148"/>
      <c r="V44" s="149"/>
      <c r="W44" s="149"/>
      <c r="X44" s="149"/>
      <c r="Y44" s="149"/>
      <c r="Z44" s="149"/>
      <c r="AA44" s="149"/>
      <c r="AC44" s="150"/>
      <c r="AD44" s="150"/>
      <c r="AE44" s="150"/>
      <c r="AF44" s="150"/>
      <c r="AG44" s="150"/>
      <c r="AH44" s="151"/>
      <c r="AI44" s="152"/>
    </row>
    <row r="45" spans="1:35" ht="15.5" x14ac:dyDescent="0.35">
      <c r="A45" s="8">
        <v>44</v>
      </c>
      <c r="B45" s="123" t="s">
        <v>169</v>
      </c>
      <c r="C45" s="99" t="s">
        <v>182</v>
      </c>
      <c r="D45" s="155">
        <v>44</v>
      </c>
      <c r="E45" s="173" t="s">
        <v>203</v>
      </c>
      <c r="F45" s="86">
        <v>39</v>
      </c>
      <c r="G45" s="121" t="s">
        <v>208</v>
      </c>
      <c r="H45" s="156" t="s">
        <v>221</v>
      </c>
      <c r="I45" s="121"/>
      <c r="J45" s="85">
        <f t="shared" si="0"/>
        <v>45934</v>
      </c>
      <c r="K45" s="163">
        <f>L44</f>
        <v>45935</v>
      </c>
      <c r="L45" s="163">
        <f>K45+7</f>
        <v>45942</v>
      </c>
      <c r="M45" s="85">
        <f t="shared" si="1"/>
        <v>45943</v>
      </c>
      <c r="N45" s="85">
        <f t="shared" si="1"/>
        <v>45944</v>
      </c>
      <c r="O45" s="174">
        <f t="shared" si="2"/>
        <v>409940.96</v>
      </c>
      <c r="P45" s="101"/>
      <c r="Q45" s="137"/>
      <c r="R45" s="137"/>
      <c r="T45" s="148"/>
      <c r="V45" s="149"/>
      <c r="W45" s="149"/>
      <c r="X45" s="149"/>
      <c r="Y45" s="149"/>
      <c r="Z45" s="149"/>
      <c r="AA45" s="149"/>
      <c r="AC45" s="150"/>
      <c r="AD45" s="150"/>
      <c r="AE45" s="150"/>
      <c r="AF45" s="150"/>
      <c r="AG45" s="150"/>
      <c r="AH45" s="151"/>
      <c r="AI45" s="152"/>
    </row>
    <row r="46" spans="1:35" ht="15.5" x14ac:dyDescent="0.35">
      <c r="A46" s="8">
        <v>45</v>
      </c>
      <c r="B46" s="123" t="s">
        <v>170</v>
      </c>
      <c r="C46" s="99" t="s">
        <v>81</v>
      </c>
      <c r="D46" s="155">
        <v>45</v>
      </c>
      <c r="E46" s="173" t="s">
        <v>203</v>
      </c>
      <c r="F46" s="86">
        <v>39</v>
      </c>
      <c r="G46" s="121" t="s">
        <v>208</v>
      </c>
      <c r="H46" s="156" t="s">
        <v>221</v>
      </c>
      <c r="I46" s="121"/>
      <c r="J46" s="85">
        <f t="shared" si="0"/>
        <v>45941</v>
      </c>
      <c r="K46" s="164">
        <f>L45</f>
        <v>45942</v>
      </c>
      <c r="L46" s="164">
        <f>K46+7</f>
        <v>45949</v>
      </c>
      <c r="M46" s="85">
        <f t="shared" si="1"/>
        <v>45950</v>
      </c>
      <c r="N46" s="85">
        <f t="shared" si="1"/>
        <v>45951</v>
      </c>
      <c r="O46" s="174">
        <f t="shared" si="2"/>
        <v>419257.8</v>
      </c>
      <c r="P46" s="101"/>
      <c r="Q46" s="137"/>
      <c r="R46" s="137"/>
      <c r="T46" s="148"/>
      <c r="V46" s="149"/>
      <c r="W46" s="149"/>
      <c r="X46" s="149"/>
      <c r="Y46" s="149"/>
      <c r="Z46" s="149"/>
      <c r="AA46" s="149"/>
      <c r="AC46" s="150"/>
      <c r="AD46" s="150"/>
      <c r="AE46" s="150"/>
      <c r="AF46" s="150"/>
      <c r="AG46" s="150"/>
      <c r="AH46" s="151"/>
      <c r="AI46" s="152"/>
    </row>
    <row r="47" spans="1:35" ht="15.5" x14ac:dyDescent="0.35">
      <c r="A47" s="8">
        <v>46</v>
      </c>
      <c r="B47" s="123" t="s">
        <v>100</v>
      </c>
      <c r="C47" s="99" t="s">
        <v>189</v>
      </c>
      <c r="D47" s="155">
        <v>46</v>
      </c>
      <c r="E47" s="173" t="s">
        <v>204</v>
      </c>
      <c r="F47" s="86">
        <v>42</v>
      </c>
      <c r="G47" s="121" t="s">
        <v>209</v>
      </c>
      <c r="H47" s="159" t="s">
        <v>215</v>
      </c>
      <c r="I47" s="121"/>
      <c r="J47" s="85">
        <f t="shared" si="0"/>
        <v>45929</v>
      </c>
      <c r="K47" s="163">
        <v>45930</v>
      </c>
      <c r="L47" s="163">
        <v>45939</v>
      </c>
      <c r="M47" s="85">
        <f t="shared" si="1"/>
        <v>45940</v>
      </c>
      <c r="N47" s="85">
        <f t="shared" si="1"/>
        <v>45941</v>
      </c>
      <c r="O47" s="174">
        <f t="shared" si="2"/>
        <v>428574.64</v>
      </c>
      <c r="P47" s="101"/>
      <c r="Q47" s="137"/>
      <c r="R47" s="137"/>
      <c r="T47" s="148"/>
      <c r="V47" s="149"/>
      <c r="W47" s="149"/>
      <c r="X47" s="149"/>
      <c r="Y47" s="149"/>
      <c r="Z47" s="149"/>
      <c r="AA47" s="149"/>
      <c r="AC47" s="150"/>
      <c r="AD47" s="150"/>
      <c r="AE47" s="150"/>
      <c r="AF47" s="150"/>
      <c r="AG47" s="150"/>
      <c r="AH47" s="151"/>
      <c r="AI47" s="152"/>
    </row>
    <row r="48" spans="1:35" ht="15.5" x14ac:dyDescent="0.35">
      <c r="A48" s="8">
        <v>47</v>
      </c>
      <c r="B48" s="123" t="s">
        <v>95</v>
      </c>
      <c r="C48" s="99" t="s">
        <v>188</v>
      </c>
      <c r="D48" s="155">
        <v>47</v>
      </c>
      <c r="E48" s="173" t="s">
        <v>204</v>
      </c>
      <c r="F48" s="86">
        <v>42</v>
      </c>
      <c r="G48" s="121" t="s">
        <v>209</v>
      </c>
      <c r="H48" s="159" t="s">
        <v>215</v>
      </c>
      <c r="I48" s="121"/>
      <c r="J48" s="85">
        <f t="shared" si="0"/>
        <v>45938</v>
      </c>
      <c r="K48" s="164">
        <f>L47</f>
        <v>45939</v>
      </c>
      <c r="L48" s="164">
        <f>K48+9</f>
        <v>45948</v>
      </c>
      <c r="M48" s="85">
        <f t="shared" si="1"/>
        <v>45949</v>
      </c>
      <c r="N48" s="85">
        <f t="shared" si="1"/>
        <v>45950</v>
      </c>
      <c r="O48" s="174">
        <f t="shared" si="2"/>
        <v>437891.48</v>
      </c>
      <c r="P48" s="101"/>
      <c r="Q48" s="137"/>
      <c r="R48" s="137"/>
      <c r="T48" s="148"/>
      <c r="V48" s="149"/>
      <c r="W48" s="149"/>
      <c r="X48" s="149"/>
      <c r="Y48" s="149"/>
      <c r="Z48" s="149"/>
      <c r="AA48" s="149"/>
      <c r="AC48" s="150"/>
      <c r="AD48" s="150"/>
      <c r="AE48" s="150"/>
      <c r="AF48" s="150"/>
      <c r="AG48" s="150"/>
      <c r="AH48" s="151"/>
      <c r="AI48" s="152"/>
    </row>
    <row r="49" spans="1:35" ht="15.5" x14ac:dyDescent="0.35">
      <c r="A49" s="8">
        <v>48</v>
      </c>
      <c r="B49" s="123" t="s">
        <v>171</v>
      </c>
      <c r="C49" s="99" t="s">
        <v>190</v>
      </c>
      <c r="D49" s="155">
        <v>48</v>
      </c>
      <c r="E49" s="173" t="s">
        <v>204</v>
      </c>
      <c r="F49" s="86">
        <v>42</v>
      </c>
      <c r="G49" s="121" t="s">
        <v>209</v>
      </c>
      <c r="H49" s="159" t="s">
        <v>215</v>
      </c>
      <c r="I49" s="121"/>
      <c r="J49" s="85">
        <f t="shared" si="0"/>
        <v>45947</v>
      </c>
      <c r="K49" s="164">
        <f>L48</f>
        <v>45948</v>
      </c>
      <c r="L49" s="164">
        <f>K49+9</f>
        <v>45957</v>
      </c>
      <c r="M49" s="85">
        <f t="shared" si="1"/>
        <v>45958</v>
      </c>
      <c r="N49" s="85">
        <f t="shared" si="1"/>
        <v>45959</v>
      </c>
      <c r="O49" s="174">
        <f t="shared" si="2"/>
        <v>447208.32</v>
      </c>
      <c r="P49" s="101"/>
      <c r="Q49" s="137"/>
      <c r="R49" s="137"/>
      <c r="T49" s="148"/>
      <c r="V49" s="149"/>
      <c r="W49" s="149"/>
      <c r="X49" s="149"/>
      <c r="Y49" s="149"/>
      <c r="Z49" s="149"/>
      <c r="AA49" s="149"/>
      <c r="AC49" s="150"/>
      <c r="AD49" s="150"/>
      <c r="AE49" s="150"/>
      <c r="AF49" s="150"/>
      <c r="AG49" s="150"/>
      <c r="AH49" s="151"/>
      <c r="AI49" s="152"/>
    </row>
    <row r="50" spans="1:35" ht="15.5" x14ac:dyDescent="0.35">
      <c r="A50" s="8">
        <v>49</v>
      </c>
      <c r="B50" s="123" t="s">
        <v>172</v>
      </c>
      <c r="C50" s="99" t="s">
        <v>187</v>
      </c>
      <c r="D50" s="155">
        <v>49</v>
      </c>
      <c r="E50" s="173" t="s">
        <v>205</v>
      </c>
      <c r="F50" s="86">
        <v>38</v>
      </c>
      <c r="G50" s="121" t="s">
        <v>209</v>
      </c>
      <c r="H50" s="160" t="s">
        <v>222</v>
      </c>
      <c r="I50" s="121"/>
      <c r="J50" s="85">
        <f t="shared" si="0"/>
        <v>45927</v>
      </c>
      <c r="K50" s="168">
        <v>45928</v>
      </c>
      <c r="L50" s="168">
        <f>K50+7</f>
        <v>45935</v>
      </c>
      <c r="M50" s="85">
        <f t="shared" si="1"/>
        <v>45936</v>
      </c>
      <c r="N50" s="85">
        <f t="shared" si="1"/>
        <v>45937</v>
      </c>
      <c r="O50" s="174">
        <f t="shared" si="2"/>
        <v>456525.16000000003</v>
      </c>
      <c r="P50" s="101"/>
      <c r="Q50" s="137"/>
      <c r="R50" s="137"/>
      <c r="T50" s="148"/>
      <c r="V50" s="149"/>
      <c r="W50" s="149"/>
      <c r="X50" s="149"/>
      <c r="Y50" s="149"/>
      <c r="Z50" s="149"/>
      <c r="AA50" s="149"/>
      <c r="AC50" s="150"/>
      <c r="AD50" s="150"/>
      <c r="AE50" s="150"/>
      <c r="AF50" s="150"/>
      <c r="AG50" s="150"/>
      <c r="AH50" s="151"/>
      <c r="AI50" s="152"/>
    </row>
    <row r="51" spans="1:35" ht="15.5" x14ac:dyDescent="0.35">
      <c r="A51" s="8">
        <v>50</v>
      </c>
      <c r="B51" s="123" t="s">
        <v>173</v>
      </c>
      <c r="C51" s="99" t="s">
        <v>190</v>
      </c>
      <c r="D51" s="155">
        <v>50</v>
      </c>
      <c r="E51" s="173" t="s">
        <v>205</v>
      </c>
      <c r="F51" s="86">
        <v>38</v>
      </c>
      <c r="G51" s="121" t="s">
        <v>209</v>
      </c>
      <c r="H51" s="160" t="s">
        <v>222</v>
      </c>
      <c r="I51" s="121"/>
      <c r="J51" s="85">
        <f t="shared" si="0"/>
        <v>45934</v>
      </c>
      <c r="K51" s="162">
        <f>L50</f>
        <v>45935</v>
      </c>
      <c r="L51" s="162">
        <f>K51+7</f>
        <v>45942</v>
      </c>
      <c r="M51" s="85">
        <f t="shared" si="1"/>
        <v>45943</v>
      </c>
      <c r="N51" s="85">
        <f t="shared" si="1"/>
        <v>45944</v>
      </c>
      <c r="O51" s="174">
        <f t="shared" si="2"/>
        <v>465842</v>
      </c>
      <c r="P51" s="101"/>
      <c r="Q51" s="137"/>
      <c r="R51" s="137"/>
      <c r="T51" s="148"/>
      <c r="V51" s="149"/>
      <c r="W51" s="149"/>
      <c r="X51" s="149"/>
      <c r="Y51" s="149"/>
      <c r="Z51" s="149"/>
      <c r="AA51" s="149"/>
      <c r="AC51" s="150"/>
      <c r="AD51" s="150"/>
      <c r="AE51" s="150"/>
      <c r="AF51" s="150"/>
      <c r="AG51" s="150"/>
      <c r="AH51" s="151"/>
      <c r="AI51" s="152"/>
    </row>
    <row r="52" spans="1:35" ht="15.5" x14ac:dyDescent="0.35">
      <c r="A52" s="8">
        <v>51</v>
      </c>
      <c r="B52" s="123" t="s">
        <v>174</v>
      </c>
      <c r="C52" s="99" t="s">
        <v>182</v>
      </c>
      <c r="D52" s="155">
        <v>51</v>
      </c>
      <c r="E52" s="173" t="s">
        <v>205</v>
      </c>
      <c r="F52" s="86">
        <v>38</v>
      </c>
      <c r="G52" s="121" t="s">
        <v>209</v>
      </c>
      <c r="H52" s="160" t="s">
        <v>222</v>
      </c>
      <c r="I52" s="121"/>
      <c r="J52" s="85">
        <f t="shared" si="0"/>
        <v>45941</v>
      </c>
      <c r="K52" s="162">
        <f>L51</f>
        <v>45942</v>
      </c>
      <c r="L52" s="162">
        <f>K52+7</f>
        <v>45949</v>
      </c>
      <c r="M52" s="85">
        <f t="shared" si="1"/>
        <v>45950</v>
      </c>
      <c r="N52" s="85">
        <f t="shared" si="1"/>
        <v>45951</v>
      </c>
      <c r="O52" s="174">
        <f t="shared" si="2"/>
        <v>475158.84</v>
      </c>
      <c r="P52" s="101"/>
      <c r="Q52" s="137"/>
      <c r="R52" s="137"/>
      <c r="T52" s="148"/>
      <c r="V52" s="149"/>
      <c r="W52" s="149"/>
      <c r="X52" s="149"/>
      <c r="Y52" s="149"/>
      <c r="Z52" s="149"/>
      <c r="AA52" s="149"/>
      <c r="AC52" s="150"/>
      <c r="AD52" s="150"/>
      <c r="AE52" s="150"/>
      <c r="AF52" s="150"/>
      <c r="AG52" s="150"/>
      <c r="AH52" s="151"/>
      <c r="AI52" s="152"/>
    </row>
    <row r="53" spans="1:35" ht="15.5" x14ac:dyDescent="0.35">
      <c r="A53" s="8">
        <v>52</v>
      </c>
      <c r="B53" s="123" t="s">
        <v>175</v>
      </c>
      <c r="C53" s="99" t="s">
        <v>89</v>
      </c>
      <c r="D53" s="155">
        <v>52</v>
      </c>
      <c r="E53" s="173" t="s">
        <v>206</v>
      </c>
      <c r="F53" s="86">
        <v>25</v>
      </c>
      <c r="G53" s="121" t="s">
        <v>209</v>
      </c>
      <c r="H53" s="158" t="s">
        <v>216</v>
      </c>
      <c r="I53" s="121"/>
      <c r="J53" s="85">
        <f t="shared" si="0"/>
        <v>45920</v>
      </c>
      <c r="K53" s="169">
        <v>45921</v>
      </c>
      <c r="L53" s="169">
        <f>K53+13</f>
        <v>45934</v>
      </c>
      <c r="M53" s="85">
        <f t="shared" si="1"/>
        <v>45935</v>
      </c>
      <c r="N53" s="85">
        <f t="shared" si="1"/>
        <v>45936</v>
      </c>
      <c r="O53" s="174">
        <f t="shared" si="2"/>
        <v>484475.68</v>
      </c>
      <c r="P53" s="101"/>
      <c r="Q53" s="137"/>
      <c r="R53" s="137"/>
      <c r="T53" s="148"/>
      <c r="V53" s="149"/>
      <c r="W53" s="149"/>
      <c r="X53" s="149"/>
      <c r="Y53" s="149"/>
      <c r="Z53" s="149"/>
      <c r="AA53" s="149"/>
      <c r="AC53" s="150"/>
      <c r="AD53" s="150"/>
      <c r="AE53" s="150"/>
      <c r="AF53" s="150"/>
      <c r="AG53" s="150"/>
      <c r="AH53" s="151"/>
      <c r="AI53" s="152"/>
    </row>
    <row r="54" spans="1:35" ht="15.5" x14ac:dyDescent="0.35">
      <c r="A54" s="8">
        <v>53</v>
      </c>
      <c r="B54" s="123" t="s">
        <v>176</v>
      </c>
      <c r="C54" s="99" t="s">
        <v>187</v>
      </c>
      <c r="D54" s="155">
        <v>53</v>
      </c>
      <c r="E54" s="173" t="s">
        <v>206</v>
      </c>
      <c r="F54" s="86">
        <v>25</v>
      </c>
      <c r="G54" s="121" t="s">
        <v>209</v>
      </c>
      <c r="H54" s="158" t="s">
        <v>216</v>
      </c>
      <c r="I54" s="121"/>
      <c r="J54" s="85">
        <f t="shared" si="0"/>
        <v>45933</v>
      </c>
      <c r="K54" s="170">
        <f>L53</f>
        <v>45934</v>
      </c>
      <c r="L54" s="170">
        <f>K54+12</f>
        <v>45946</v>
      </c>
      <c r="M54" s="85">
        <f t="shared" si="1"/>
        <v>45947</v>
      </c>
      <c r="N54" s="85">
        <f t="shared" si="1"/>
        <v>45948</v>
      </c>
      <c r="O54" s="174">
        <f t="shared" si="2"/>
        <v>493792.52</v>
      </c>
      <c r="P54" s="101"/>
      <c r="Q54" s="137"/>
      <c r="R54" s="137"/>
      <c r="T54" s="148"/>
      <c r="V54" s="149"/>
      <c r="W54" s="149"/>
      <c r="X54" s="149"/>
      <c r="Y54" s="149"/>
      <c r="Z54" s="149"/>
      <c r="AA54" s="149"/>
      <c r="AC54" s="150"/>
      <c r="AD54" s="150"/>
      <c r="AE54" s="150"/>
      <c r="AF54" s="150"/>
      <c r="AG54" s="150"/>
      <c r="AH54" s="151"/>
      <c r="AI54" s="152"/>
    </row>
    <row r="55" spans="1:35" ht="15.5" x14ac:dyDescent="0.35">
      <c r="A55" s="8">
        <v>54</v>
      </c>
      <c r="B55" s="123" t="s">
        <v>177</v>
      </c>
      <c r="C55" s="99" t="s">
        <v>183</v>
      </c>
      <c r="D55" s="155">
        <v>54</v>
      </c>
      <c r="E55" s="173" t="s">
        <v>206</v>
      </c>
      <c r="F55" s="86">
        <v>25</v>
      </c>
      <c r="G55" s="121" t="s">
        <v>208</v>
      </c>
      <c r="H55" s="158" t="s">
        <v>216</v>
      </c>
      <c r="I55" s="121"/>
      <c r="J55" s="85">
        <f t="shared" si="0"/>
        <v>45945</v>
      </c>
      <c r="K55" s="165">
        <f>L54</f>
        <v>45946</v>
      </c>
      <c r="L55" s="165">
        <f>K55+14</f>
        <v>45960</v>
      </c>
      <c r="M55" s="85">
        <f t="shared" si="1"/>
        <v>45961</v>
      </c>
      <c r="N55" s="85">
        <f t="shared" si="1"/>
        <v>45962</v>
      </c>
      <c r="O55" s="174">
        <f t="shared" si="2"/>
        <v>503109.36</v>
      </c>
      <c r="P55" s="101"/>
      <c r="Q55" s="137"/>
      <c r="R55" s="137"/>
      <c r="T55" s="148"/>
      <c r="V55" s="149"/>
      <c r="W55" s="149"/>
      <c r="X55" s="149"/>
      <c r="Y55" s="149"/>
      <c r="Z55" s="149"/>
      <c r="AA55" s="149"/>
      <c r="AC55" s="150"/>
      <c r="AD55" s="150"/>
      <c r="AE55" s="150"/>
      <c r="AF55" s="150"/>
      <c r="AG55" s="150"/>
      <c r="AH55" s="151"/>
      <c r="AI55" s="152"/>
    </row>
    <row r="56" spans="1:35" ht="15.5" x14ac:dyDescent="0.35">
      <c r="A56" s="8">
        <v>55</v>
      </c>
      <c r="B56" s="123" t="s">
        <v>178</v>
      </c>
      <c r="C56" s="99" t="s">
        <v>182</v>
      </c>
      <c r="D56" s="155">
        <v>55</v>
      </c>
      <c r="E56" s="173" t="s">
        <v>207</v>
      </c>
      <c r="F56" s="86">
        <v>38</v>
      </c>
      <c r="G56" s="121" t="s">
        <v>209</v>
      </c>
      <c r="H56" s="158" t="s">
        <v>217</v>
      </c>
      <c r="I56" s="121"/>
      <c r="J56" s="85">
        <f t="shared" si="0"/>
        <v>45928</v>
      </c>
      <c r="K56" s="171">
        <v>45929</v>
      </c>
      <c r="L56" s="168">
        <v>45939</v>
      </c>
      <c r="M56" s="85">
        <f t="shared" si="1"/>
        <v>45940</v>
      </c>
      <c r="N56" s="85">
        <f t="shared" si="1"/>
        <v>45941</v>
      </c>
      <c r="O56" s="174">
        <f t="shared" si="2"/>
        <v>512426.2</v>
      </c>
      <c r="P56" s="101"/>
      <c r="Q56" s="137"/>
      <c r="R56" s="137"/>
      <c r="T56" s="148"/>
      <c r="V56" s="149"/>
      <c r="W56" s="149"/>
      <c r="X56" s="149"/>
      <c r="Y56" s="149"/>
      <c r="Z56" s="149"/>
      <c r="AA56" s="149"/>
      <c r="AC56" s="150"/>
      <c r="AD56" s="150"/>
      <c r="AE56" s="150"/>
      <c r="AF56" s="150"/>
      <c r="AG56" s="150"/>
      <c r="AH56" s="151"/>
      <c r="AI56" s="152"/>
    </row>
    <row r="57" spans="1:35" ht="15.5" x14ac:dyDescent="0.35">
      <c r="A57" s="8">
        <v>56</v>
      </c>
      <c r="B57" s="123" t="s">
        <v>179</v>
      </c>
      <c r="C57" s="99" t="s">
        <v>190</v>
      </c>
      <c r="D57" s="155">
        <v>56</v>
      </c>
      <c r="E57" s="173" t="s">
        <v>207</v>
      </c>
      <c r="F57" s="86">
        <v>38</v>
      </c>
      <c r="G57" s="121" t="s">
        <v>209</v>
      </c>
      <c r="H57" s="158" t="s">
        <v>217</v>
      </c>
      <c r="I57" s="121"/>
      <c r="J57" s="85">
        <f t="shared" si="0"/>
        <v>45938</v>
      </c>
      <c r="K57" s="162">
        <f>L56</f>
        <v>45939</v>
      </c>
      <c r="L57" s="162">
        <f>K57+6</f>
        <v>45945</v>
      </c>
      <c r="M57" s="85">
        <f t="shared" si="1"/>
        <v>45946</v>
      </c>
      <c r="N57" s="85">
        <f t="shared" si="1"/>
        <v>45947</v>
      </c>
      <c r="O57" s="174">
        <f t="shared" si="2"/>
        <v>521743.04000000004</v>
      </c>
      <c r="P57" s="101"/>
      <c r="Q57" s="137"/>
      <c r="R57" s="137"/>
      <c r="T57" s="148"/>
      <c r="V57" s="149"/>
      <c r="W57" s="149"/>
      <c r="X57" s="149"/>
      <c r="Y57" s="149"/>
      <c r="Z57" s="149"/>
      <c r="AA57" s="149"/>
      <c r="AC57" s="150"/>
      <c r="AD57" s="150"/>
      <c r="AE57" s="150"/>
      <c r="AF57" s="150"/>
      <c r="AG57" s="150"/>
      <c r="AH57" s="151"/>
      <c r="AI57" s="152"/>
    </row>
    <row r="58" spans="1:35" ht="15.5" x14ac:dyDescent="0.35">
      <c r="A58" s="8">
        <v>57</v>
      </c>
      <c r="B58" s="123" t="s">
        <v>93</v>
      </c>
      <c r="C58" s="99" t="s">
        <v>183</v>
      </c>
      <c r="D58" s="155">
        <v>57</v>
      </c>
      <c r="E58" s="173" t="s">
        <v>207</v>
      </c>
      <c r="F58" s="86">
        <v>38</v>
      </c>
      <c r="G58" s="121" t="s">
        <v>208</v>
      </c>
      <c r="H58" s="158" t="s">
        <v>217</v>
      </c>
      <c r="I58" s="121"/>
      <c r="J58" s="85">
        <f t="shared" si="0"/>
        <v>45944</v>
      </c>
      <c r="K58" s="172">
        <f>L57</f>
        <v>45945</v>
      </c>
      <c r="L58" s="172">
        <f>K58+20</f>
        <v>45965</v>
      </c>
      <c r="M58" s="85">
        <f t="shared" si="1"/>
        <v>45966</v>
      </c>
      <c r="N58" s="85">
        <f t="shared" si="1"/>
        <v>45967</v>
      </c>
      <c r="O58" s="174">
        <f t="shared" si="2"/>
        <v>531059.88</v>
      </c>
      <c r="P58" s="101"/>
      <c r="Q58" s="137"/>
      <c r="R58" s="137"/>
      <c r="T58" s="148"/>
      <c r="V58" s="149"/>
      <c r="W58" s="149"/>
      <c r="X58" s="149"/>
      <c r="Y58" s="149"/>
      <c r="Z58" s="149"/>
      <c r="AA58" s="149"/>
      <c r="AC58" s="150"/>
      <c r="AD58" s="150"/>
      <c r="AE58" s="150"/>
      <c r="AF58" s="150"/>
      <c r="AG58" s="150"/>
      <c r="AH58" s="151"/>
      <c r="AI58" s="152"/>
    </row>
  </sheetData>
  <phoneticPr fontId="8" type="noConversion"/>
  <conditionalFormatting sqref="B2">
    <cfRule type="duplicateValues" dxfId="33" priority="65"/>
    <cfRule type="duplicateValues" dxfId="32" priority="66"/>
  </conditionalFormatting>
  <conditionalFormatting sqref="B2:B10 B12:B58">
    <cfRule type="duplicateValues" dxfId="31" priority="229"/>
  </conditionalFormatting>
  <conditionalFormatting sqref="B4">
    <cfRule type="duplicateValues" dxfId="30" priority="238"/>
    <cfRule type="duplicateValues" dxfId="29" priority="237"/>
    <cfRule type="duplicateValues" dxfId="28" priority="236"/>
  </conditionalFormatting>
  <conditionalFormatting sqref="B8">
    <cfRule type="duplicateValues" dxfId="27" priority="242"/>
  </conditionalFormatting>
  <conditionalFormatting sqref="B11">
    <cfRule type="duplicateValues" dxfId="26" priority="56"/>
    <cfRule type="duplicateValues" dxfId="25" priority="57"/>
    <cfRule type="duplicateValues" dxfId="24" priority="58"/>
    <cfRule type="duplicateValues" dxfId="23" priority="59"/>
  </conditionalFormatting>
  <conditionalFormatting sqref="B12 B3 B5:B7 B14">
    <cfRule type="duplicateValues" dxfId="22" priority="239"/>
  </conditionalFormatting>
  <conditionalFormatting sqref="B13">
    <cfRule type="duplicateValues" dxfId="21" priority="227"/>
    <cfRule type="duplicateValues" dxfId="20" priority="228"/>
  </conditionalFormatting>
  <conditionalFormatting sqref="B15">
    <cfRule type="duplicateValues" dxfId="19" priority="234"/>
    <cfRule type="duplicateValues" dxfId="18" priority="233"/>
    <cfRule type="duplicateValues" dxfId="17" priority="232"/>
  </conditionalFormatting>
  <conditionalFormatting sqref="B16">
    <cfRule type="duplicateValues" dxfId="16" priority="60"/>
  </conditionalFormatting>
  <conditionalFormatting sqref="B17:B18">
    <cfRule type="duplicateValues" dxfId="15" priority="231"/>
    <cfRule type="duplicateValues" dxfId="14" priority="246"/>
    <cfRule type="duplicateValues" dxfId="13" priority="245"/>
  </conditionalFormatting>
  <conditionalFormatting sqref="B19 B9:B10">
    <cfRule type="duplicateValues" dxfId="12" priority="240"/>
    <cfRule type="duplicateValues" dxfId="11" priority="241"/>
  </conditionalFormatting>
  <conditionalFormatting sqref="B20:B58">
    <cfRule type="duplicateValues" dxfId="10" priority="243"/>
    <cfRule type="duplicateValues" dxfId="9" priority="244"/>
  </conditionalFormatting>
  <conditionalFormatting sqref="C19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{99FFE16C-ABF1-415F-B420-44157A953524}</x14:id>
        </ext>
      </extLst>
    </cfRule>
  </conditionalFormatting>
  <conditionalFormatting sqref="J2:J58 M2:N58">
    <cfRule type="containsText" dxfId="8" priority="55" operator="containsText" text="ROW">
      <formula>NOT(ISERROR(SEARCH("ROW",J2)))</formula>
    </cfRule>
  </conditionalFormatting>
  <conditionalFormatting sqref="J2:J58">
    <cfRule type="containsText" dxfId="7" priority="34" operator="containsText" text="ROW">
      <formula>NOT(ISERROR(SEARCH("ROW",J2)))</formula>
    </cfRule>
    <cfRule type="containsText" dxfId="6" priority="33" operator="containsText" text="Complete">
      <formula>NOT(ISERROR(SEARCH("Complete",J2)))</formula>
    </cfRule>
    <cfRule type="containsText" dxfId="5" priority="28" operator="containsText" text="WIP">
      <formula>NOT(ISERROR(SEARCH("WIP",J2)))</formula>
    </cfRule>
  </conditionalFormatting>
  <conditionalFormatting sqref="M2:N58 J2:J58">
    <cfRule type="containsText" dxfId="4" priority="54" operator="containsText" text="Complete">
      <formula>NOT(ISERROR(SEARCH("Complete",J2)))</formula>
    </cfRule>
  </conditionalFormatting>
  <conditionalFormatting sqref="M2:N58">
    <cfRule type="containsText" dxfId="3" priority="53" operator="containsText" text="ROW">
      <formula>NOT(ISERROR(SEARCH("ROW",M2)))</formula>
    </cfRule>
    <cfRule type="containsText" dxfId="2" priority="52" operator="containsText" text="Complete">
      <formula>NOT(ISERROR(SEARCH("Complete",M2)))</formula>
    </cfRule>
    <cfRule type="containsText" dxfId="1" priority="144" operator="containsText" text="WIP">
      <formula>NOT(ISERROR(SEARCH("WIP",M2)))</formula>
    </cfRule>
  </conditionalFormatting>
  <printOptions horizontalCentered="1"/>
  <pageMargins left="0.25" right="0.25" top="0.75" bottom="0.75" header="0.3" footer="0.3"/>
  <pageSetup paperSize="9" scale="49" orientation="landscape" r:id="rId1"/>
  <ignoredErrors>
    <ignoredError sqref="K8 L22 L33 L4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FE16C-ABF1-415F-B420-44157A953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41</v>
      </c>
      <c r="E4" s="28" t="s">
        <v>35</v>
      </c>
      <c r="J4" s="55" t="s">
        <v>85</v>
      </c>
      <c r="K4" s="55">
        <v>905812</v>
      </c>
    </row>
    <row r="5" spans="1:15" x14ac:dyDescent="0.35">
      <c r="A5" s="6"/>
      <c r="D5" s="2" t="s">
        <v>29</v>
      </c>
      <c r="E5" s="40">
        <v>115</v>
      </c>
      <c r="O5" s="122"/>
    </row>
    <row r="6" spans="1:15" ht="16" x14ac:dyDescent="0.35">
      <c r="A6" s="6"/>
      <c r="D6" s="2" t="s">
        <v>101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46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19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19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19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19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20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78" t="s">
        <v>4</v>
      </c>
      <c r="B18" s="178" t="s">
        <v>42</v>
      </c>
      <c r="C18" s="175" t="s">
        <v>47</v>
      </c>
      <c r="D18" s="175" t="s">
        <v>43</v>
      </c>
      <c r="E18" s="178" t="s">
        <v>8</v>
      </c>
      <c r="F18" s="190" t="s">
        <v>18</v>
      </c>
      <c r="G18" s="190"/>
      <c r="H18" s="190"/>
      <c r="I18" s="190"/>
      <c r="J18" s="190"/>
      <c r="K18" s="183" t="s">
        <v>19</v>
      </c>
      <c r="M18" s="175" t="s">
        <v>36</v>
      </c>
      <c r="O18" s="184" t="s">
        <v>31</v>
      </c>
      <c r="P18" s="185"/>
      <c r="Q18" s="185"/>
      <c r="R18" s="185"/>
      <c r="S18" s="185"/>
      <c r="T18" s="186"/>
      <c r="V18" s="184" t="s">
        <v>30</v>
      </c>
      <c r="W18" s="185"/>
      <c r="X18" s="185"/>
      <c r="Y18" s="185"/>
      <c r="Z18" s="185"/>
      <c r="AA18" s="186"/>
      <c r="AB18" s="187" t="s">
        <v>34</v>
      </c>
    </row>
    <row r="19" spans="1:28" ht="21" customHeight="1" x14ac:dyDescent="0.35">
      <c r="A19" s="179"/>
      <c r="B19" s="179"/>
      <c r="C19" s="176"/>
      <c r="D19" s="179"/>
      <c r="E19" s="179"/>
      <c r="F19" s="202" t="s">
        <v>40</v>
      </c>
      <c r="G19" s="203" t="s">
        <v>44</v>
      </c>
      <c r="H19" s="204"/>
      <c r="I19" s="203" t="s">
        <v>45</v>
      </c>
      <c r="J19" s="204"/>
      <c r="K19" s="183"/>
      <c r="M19" s="189"/>
      <c r="O19" s="181" t="s">
        <v>24</v>
      </c>
      <c r="P19" s="181" t="s">
        <v>25</v>
      </c>
      <c r="Q19" s="181" t="s">
        <v>26</v>
      </c>
      <c r="R19" s="181" t="s">
        <v>27</v>
      </c>
      <c r="S19" s="181" t="s">
        <v>28</v>
      </c>
      <c r="T19" s="43" t="s">
        <v>29</v>
      </c>
      <c r="V19" s="181" t="s">
        <v>24</v>
      </c>
      <c r="W19" s="181" t="s">
        <v>25</v>
      </c>
      <c r="X19" s="181" t="s">
        <v>26</v>
      </c>
      <c r="Y19" s="181" t="s">
        <v>27</v>
      </c>
      <c r="Z19" s="181" t="s">
        <v>28</v>
      </c>
      <c r="AA19" s="43" t="s">
        <v>29</v>
      </c>
      <c r="AB19" s="188"/>
    </row>
    <row r="20" spans="1:28" ht="36.75" customHeight="1" thickBot="1" x14ac:dyDescent="0.4">
      <c r="A20" s="179"/>
      <c r="B20" s="179"/>
      <c r="C20" s="176"/>
      <c r="D20" s="179"/>
      <c r="E20" s="179"/>
      <c r="F20" s="202"/>
      <c r="G20" s="94" t="s">
        <v>10</v>
      </c>
      <c r="H20" s="94" t="s">
        <v>11</v>
      </c>
      <c r="I20" s="94" t="s">
        <v>10</v>
      </c>
      <c r="J20" s="94" t="s">
        <v>11</v>
      </c>
      <c r="K20" s="44" t="s">
        <v>20</v>
      </c>
      <c r="M20" s="18" t="s">
        <v>37</v>
      </c>
      <c r="O20" s="182"/>
      <c r="P20" s="182"/>
      <c r="Q20" s="182"/>
      <c r="R20" s="182"/>
      <c r="S20" s="182"/>
      <c r="T20" s="19"/>
      <c r="V20" s="182"/>
      <c r="W20" s="182"/>
      <c r="X20" s="182"/>
      <c r="Y20" s="182"/>
      <c r="Z20" s="182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31" t="s">
        <v>102</v>
      </c>
      <c r="C21" s="128">
        <v>3.6110000000000002</v>
      </c>
      <c r="D21" s="8" t="s">
        <v>82</v>
      </c>
      <c r="E21" s="201" t="s">
        <v>111</v>
      </c>
      <c r="F21" s="116">
        <v>45899</v>
      </c>
      <c r="G21" s="116">
        <v>45901</v>
      </c>
      <c r="H21" s="116">
        <v>45908</v>
      </c>
      <c r="I21" s="116">
        <v>45909</v>
      </c>
      <c r="J21" s="116">
        <v>45912</v>
      </c>
      <c r="K21" s="23">
        <f>K4*C21</f>
        <v>3270887.1320000002</v>
      </c>
      <c r="M21" s="87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26" t="s">
        <v>103</v>
      </c>
      <c r="C22" s="128">
        <v>3.92</v>
      </c>
      <c r="D22" s="8" t="s">
        <v>82</v>
      </c>
      <c r="E22" s="201"/>
      <c r="F22" s="116">
        <v>45913</v>
      </c>
      <c r="G22" s="116">
        <v>45914</v>
      </c>
      <c r="H22" s="116">
        <v>45919</v>
      </c>
      <c r="I22" s="116">
        <v>45920</v>
      </c>
      <c r="J22" s="116">
        <v>45922</v>
      </c>
      <c r="K22" s="23">
        <f>K4*C22</f>
        <v>3550783.04</v>
      </c>
      <c r="M22" s="87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26" t="s">
        <v>104</v>
      </c>
      <c r="C23" s="128">
        <v>0.28000000000000003</v>
      </c>
      <c r="D23" s="8" t="s">
        <v>97</v>
      </c>
      <c r="E23" s="201"/>
      <c r="F23" s="116">
        <v>45910</v>
      </c>
      <c r="G23" s="116">
        <v>45911</v>
      </c>
      <c r="H23" s="116">
        <v>45912</v>
      </c>
      <c r="I23" s="116">
        <v>45912</v>
      </c>
      <c r="J23" s="116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26" t="s">
        <v>105</v>
      </c>
      <c r="C24" s="128">
        <v>0.313</v>
      </c>
      <c r="D24" s="8" t="s">
        <v>97</v>
      </c>
      <c r="E24" s="201"/>
      <c r="F24" s="116">
        <v>45927</v>
      </c>
      <c r="G24" s="116">
        <v>45928</v>
      </c>
      <c r="H24" s="116">
        <v>45928</v>
      </c>
      <c r="I24" s="116">
        <v>45928</v>
      </c>
      <c r="J24" s="116">
        <v>45928</v>
      </c>
      <c r="K24" s="23">
        <f>C24*K4</f>
        <v>283519.15600000002</v>
      </c>
      <c r="M24" s="87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26" t="s">
        <v>106</v>
      </c>
      <c r="C25" s="128">
        <v>0.31900000000000001</v>
      </c>
      <c r="D25" s="8" t="s">
        <v>97</v>
      </c>
      <c r="E25" s="201"/>
      <c r="F25" s="116">
        <v>45915</v>
      </c>
      <c r="G25" s="116">
        <v>45916</v>
      </c>
      <c r="H25" s="116">
        <v>45916</v>
      </c>
      <c r="I25" s="116">
        <v>45916</v>
      </c>
      <c r="J25" s="116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31" t="s">
        <v>107</v>
      </c>
      <c r="C26" s="128">
        <v>4.9580000000000002</v>
      </c>
      <c r="D26" s="8" t="s">
        <v>82</v>
      </c>
      <c r="E26" s="7" t="s">
        <v>112</v>
      </c>
      <c r="F26" s="116">
        <v>45903</v>
      </c>
      <c r="G26" s="116">
        <v>45904</v>
      </c>
      <c r="H26" s="116">
        <v>45909</v>
      </c>
      <c r="I26" s="116">
        <v>45910</v>
      </c>
      <c r="J26" s="116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26" t="s">
        <v>108</v>
      </c>
      <c r="C27" s="128">
        <v>1.6060000000000001</v>
      </c>
      <c r="D27" s="8" t="s">
        <v>82</v>
      </c>
      <c r="E27" s="7"/>
      <c r="F27" s="116">
        <v>45914</v>
      </c>
      <c r="G27" s="116">
        <v>45915</v>
      </c>
      <c r="H27" s="116">
        <v>45917</v>
      </c>
      <c r="I27" s="116">
        <v>45918</v>
      </c>
      <c r="J27" s="116">
        <v>45919</v>
      </c>
      <c r="K27" s="23">
        <f>C27*K4</f>
        <v>1454734.0720000002</v>
      </c>
      <c r="M27" s="87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26" t="s">
        <v>109</v>
      </c>
      <c r="C28" s="128">
        <v>0.32300000000000001</v>
      </c>
      <c r="D28" s="8" t="s">
        <v>97</v>
      </c>
      <c r="E28" s="7"/>
      <c r="F28" s="116">
        <v>45920</v>
      </c>
      <c r="G28" s="116">
        <v>45921</v>
      </c>
      <c r="H28" s="116">
        <v>45926</v>
      </c>
      <c r="I28" s="116">
        <v>45927</v>
      </c>
      <c r="J28" s="116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31" t="s">
        <v>110</v>
      </c>
      <c r="C29" s="127">
        <v>4.9470000000000001</v>
      </c>
      <c r="D29" s="8" t="s">
        <v>82</v>
      </c>
      <c r="E29" s="134"/>
      <c r="F29" s="116">
        <v>45899</v>
      </c>
      <c r="G29" s="116">
        <v>45900</v>
      </c>
      <c r="H29" s="116">
        <v>45906</v>
      </c>
      <c r="I29" s="116">
        <v>45907</v>
      </c>
      <c r="J29" s="116">
        <v>45910</v>
      </c>
      <c r="K29" s="23">
        <f>C29*K4</f>
        <v>4481051.9639999997</v>
      </c>
      <c r="M29" s="87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26" t="s">
        <v>113</v>
      </c>
      <c r="C30" s="127">
        <v>2.75</v>
      </c>
      <c r="D30" s="8" t="s">
        <v>82</v>
      </c>
      <c r="E30" s="134"/>
      <c r="F30" s="116">
        <v>45911</v>
      </c>
      <c r="G30" s="116">
        <v>45912</v>
      </c>
      <c r="H30" s="116">
        <v>45917</v>
      </c>
      <c r="I30" s="116">
        <v>45918</v>
      </c>
      <c r="J30" s="116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26" t="s">
        <v>114</v>
      </c>
      <c r="C31" s="132">
        <v>0.27</v>
      </c>
      <c r="D31" s="8" t="s">
        <v>82</v>
      </c>
      <c r="E31" s="134"/>
      <c r="F31" s="116">
        <v>45920</v>
      </c>
      <c r="G31" s="116">
        <v>45920</v>
      </c>
      <c r="H31" s="116">
        <v>45920</v>
      </c>
      <c r="I31" s="116">
        <v>45922</v>
      </c>
      <c r="J31" s="116">
        <v>45922</v>
      </c>
      <c r="K31" s="23">
        <f>C31*K4</f>
        <v>244569.24000000002</v>
      </c>
      <c r="M31" s="87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26" t="s">
        <v>115</v>
      </c>
      <c r="C32" s="127">
        <v>0.68799999999999994</v>
      </c>
      <c r="D32" s="8" t="s">
        <v>98</v>
      </c>
      <c r="E32" s="10"/>
      <c r="F32" s="116">
        <v>45927</v>
      </c>
      <c r="G32" s="116">
        <v>45928</v>
      </c>
      <c r="H32" s="116">
        <v>45928</v>
      </c>
      <c r="I32" s="116">
        <v>45928</v>
      </c>
      <c r="J32" s="116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26"/>
      <c r="C33" s="127"/>
      <c r="D33" s="8"/>
      <c r="E33" s="10"/>
      <c r="F33" s="116"/>
      <c r="G33" s="116"/>
      <c r="H33" s="116"/>
      <c r="I33" s="116"/>
      <c r="J33" s="116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33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  <mergeCell ref="A18:A20"/>
    <mergeCell ref="B18:B20"/>
    <mergeCell ref="C18:C20"/>
    <mergeCell ref="D18:D20"/>
    <mergeCell ref="E18:E20"/>
    <mergeCell ref="E21:E25"/>
    <mergeCell ref="W19:W20"/>
    <mergeCell ref="K18:K19"/>
    <mergeCell ref="M18:M19"/>
    <mergeCell ref="O18:T18"/>
    <mergeCell ref="V18:AA18"/>
    <mergeCell ref="V19:V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Erection-Oct25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2025-10-08T09:13:02Z</dcterms:modified>
</cp:coreProperties>
</file>